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Gruppe52\R521\Stadterneuerungsprogramm\Bewirtschaftung des STEP 2022\02 Neuverpflichtungen\LP_Innenstadt 3.Tranche\"/>
    </mc:Choice>
  </mc:AlternateContent>
  <bookViews>
    <workbookView xWindow="0" yWindow="0" windowWidth="23040" windowHeight="9180" tabRatio="767" activeTab="3"/>
  </bookViews>
  <sheets>
    <sheet name="3.1 B a)+b) V-Fonds Anmietung" sheetId="5" r:id="rId1"/>
    <sheet name="Hinweise VF Anmietung" sheetId="4" r:id="rId2"/>
    <sheet name="3.1 B c) Umbaupauschale" sheetId="6" r:id="rId3"/>
    <sheet name="3.1 B d) Umbaupauschale" sheetId="9" r:id="rId4"/>
    <sheet name="3.4 C kom. Personalausgaben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9" l="1"/>
  <c r="G2" i="9"/>
  <c r="C2" i="9"/>
  <c r="K2" i="6"/>
  <c r="G2" i="7"/>
  <c r="C2" i="7"/>
  <c r="H7" i="9" l="1"/>
  <c r="L7" i="9" s="1"/>
  <c r="G10" i="9"/>
  <c r="H10" i="9" s="1"/>
  <c r="L10" i="9" s="1"/>
  <c r="N10" i="9" s="1"/>
  <c r="G9" i="9"/>
  <c r="H9" i="9" s="1"/>
  <c r="L9" i="9" s="1"/>
  <c r="N9" i="9" s="1"/>
  <c r="G8" i="9"/>
  <c r="H8" i="9" s="1"/>
  <c r="L8" i="9" s="1"/>
  <c r="N8" i="9" s="1"/>
  <c r="G7" i="9"/>
  <c r="G6" i="9"/>
  <c r="H6" i="9" s="1"/>
  <c r="L6" i="9" s="1"/>
  <c r="N6" i="9" s="1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40" i="5"/>
  <c r="N7" i="9" l="1"/>
  <c r="N11" i="9" s="1"/>
  <c r="L11" i="9"/>
  <c r="K39" i="5" l="1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F39" i="5" l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K2" i="7" l="1"/>
  <c r="I6" i="7"/>
  <c r="F6" i="7"/>
  <c r="K6" i="7" l="1"/>
  <c r="M6" i="7" s="1"/>
  <c r="G2" i="6"/>
  <c r="C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L7" i="6"/>
  <c r="L22" i="6" s="1"/>
  <c r="I7" i="6"/>
  <c r="F7" i="6"/>
  <c r="M7" i="6" s="1"/>
  <c r="M22" i="6" l="1"/>
  <c r="N7" i="6"/>
  <c r="N22" i="6" s="1"/>
  <c r="F22" i="6"/>
  <c r="I22" i="6"/>
  <c r="D39" i="5" l="1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L39" i="5" l="1"/>
  <c r="M39" i="5" s="1"/>
  <c r="L38" i="5"/>
  <c r="M38" i="5" s="1"/>
  <c r="L37" i="5"/>
  <c r="M37" i="5" s="1"/>
  <c r="L36" i="5"/>
  <c r="M36" i="5" s="1"/>
  <c r="L35" i="5"/>
  <c r="M35" i="5" s="1"/>
  <c r="L34" i="5"/>
  <c r="M34" i="5" s="1"/>
  <c r="L33" i="5"/>
  <c r="M33" i="5" s="1"/>
  <c r="L32" i="5"/>
  <c r="M32" i="5" s="1"/>
  <c r="L31" i="5"/>
  <c r="M31" i="5" s="1"/>
  <c r="L30" i="5"/>
  <c r="M30" i="5" s="1"/>
  <c r="L29" i="5"/>
  <c r="M29" i="5" s="1"/>
  <c r="L28" i="5"/>
  <c r="M28" i="5" s="1"/>
  <c r="L27" i="5"/>
  <c r="M27" i="5" s="1"/>
  <c r="L26" i="5"/>
  <c r="M26" i="5" s="1"/>
  <c r="L25" i="5"/>
  <c r="M25" i="5" s="1"/>
  <c r="L24" i="5"/>
  <c r="M24" i="5" s="1"/>
  <c r="L23" i="5"/>
  <c r="M23" i="5" s="1"/>
  <c r="L22" i="5"/>
  <c r="M22" i="5" s="1"/>
  <c r="L21" i="5"/>
  <c r="M21" i="5" s="1"/>
  <c r="L20" i="5"/>
  <c r="M20" i="5" s="1"/>
  <c r="L19" i="5"/>
  <c r="M19" i="5" s="1"/>
  <c r="L18" i="5"/>
  <c r="M18" i="5" s="1"/>
  <c r="L17" i="5"/>
  <c r="M17" i="5" s="1"/>
  <c r="L16" i="5"/>
  <c r="M16" i="5" s="1"/>
  <c r="L15" i="5"/>
  <c r="M15" i="5" s="1"/>
  <c r="L14" i="5"/>
  <c r="M14" i="5" s="1"/>
  <c r="L13" i="5"/>
  <c r="M13" i="5" s="1"/>
  <c r="L12" i="5"/>
  <c r="M12" i="5" s="1"/>
  <c r="L11" i="5"/>
  <c r="M11" i="5" s="1"/>
  <c r="L10" i="5"/>
  <c r="M10" i="5" s="1"/>
  <c r="L9" i="5"/>
  <c r="M9" i="5" s="1"/>
  <c r="L8" i="5"/>
  <c r="M8" i="5" s="1"/>
  <c r="L7" i="5"/>
  <c r="M7" i="5" s="1"/>
  <c r="D6" i="5" l="1"/>
  <c r="F6" i="5"/>
  <c r="L6" i="5" s="1"/>
  <c r="L40" i="5" l="1"/>
  <c r="M6" i="5"/>
</calcChain>
</file>

<file path=xl/sharedStrings.xml><?xml version="1.0" encoding="utf-8"?>
<sst xmlns="http://schemas.openxmlformats.org/spreadsheetml/2006/main" count="117" uniqueCount="97">
  <si>
    <t>lfd. Nr.</t>
  </si>
  <si>
    <t>Dauer der Anmietung
(in Monaten)</t>
  </si>
  <si>
    <t>Art der
Zwischennutzung</t>
  </si>
  <si>
    <t>damit zuwendungs-fähige
Ausgaben</t>
  </si>
  <si>
    <t>reduzierte Altmiete 
(in €/m² pro Monat)</t>
  </si>
  <si>
    <t>Musterstr. 1</t>
  </si>
  <si>
    <t>PopUp-Store</t>
  </si>
  <si>
    <t>Ladenlokal
(Straße, Hausnr.)</t>
  </si>
  <si>
    <t>Altmiete
(in €/m² pro Monat)</t>
  </si>
  <si>
    <t>Angemietete Größe Ladenlokal (in m²)</t>
  </si>
  <si>
    <t>ANTRAG-NR.:</t>
  </si>
  <si>
    <t>KOMMUNE:</t>
  </si>
  <si>
    <t>NAME ZENTRUM:</t>
  </si>
  <si>
    <t>Miete bei Weiter-vermietung
(in €/m² pro Monat)</t>
  </si>
  <si>
    <t>Spalte 1</t>
  </si>
  <si>
    <t>Zu den einzelnen Spalten:</t>
  </si>
  <si>
    <t>Reduzierung Altmiete auf
bis zu 70 %</t>
  </si>
  <si>
    <t>Ausfüllhinweise für Zuwendungsempfänger:</t>
  </si>
  <si>
    <t>Die Felder in Zeile 2 sind entsprechend der dem kommunalen Antrag beigelegten Berechnungshilfe auszufüllen!</t>
  </si>
  <si>
    <t>Spalte</t>
  </si>
  <si>
    <t>Bezeichnung</t>
  </si>
  <si>
    <t>Ausfüllhinweis</t>
  </si>
  <si>
    <t>laufende Nummer</t>
  </si>
  <si>
    <t>bereits gefüllt</t>
  </si>
  <si>
    <t>Spalte 2</t>
  </si>
  <si>
    <t>Ladenlokal</t>
  </si>
  <si>
    <t>Adresse des Ladenlokals eintragen</t>
  </si>
  <si>
    <t>Spalte 3</t>
  </si>
  <si>
    <t>Größe Ladenlokal</t>
  </si>
  <si>
    <t>Größe des Ladenlokals eintragen</t>
  </si>
  <si>
    <t>Spalte 4</t>
  </si>
  <si>
    <t>Förderfähige Größe</t>
  </si>
  <si>
    <t>Prüffeld - nicht auszufüllen</t>
  </si>
  <si>
    <t>Spalte 5</t>
  </si>
  <si>
    <t>Dauer der Anmietung</t>
  </si>
  <si>
    <t>Mietdauer in Monaten eintragen</t>
  </si>
  <si>
    <t>Spalte 6</t>
  </si>
  <si>
    <t>Förderfähige Anmietungsdauer</t>
  </si>
  <si>
    <t>Spalte 7</t>
  </si>
  <si>
    <t>Altmiete</t>
  </si>
  <si>
    <t>Höhe der Altmiete eintragen</t>
  </si>
  <si>
    <t>Spalte 8</t>
  </si>
  <si>
    <t>reduzierte Altmiete</t>
  </si>
  <si>
    <t>Höhe der reduzierten Altmiete eintragen</t>
  </si>
  <si>
    <t>Spalte 9</t>
  </si>
  <si>
    <t>Spalte 10</t>
  </si>
  <si>
    <t>Miete bei Weitervermietung</t>
  </si>
  <si>
    <t>Miethöhe bei Weitervermietung eintragen</t>
  </si>
  <si>
    <t>Spalte 11</t>
  </si>
  <si>
    <t>Spalte 12</t>
  </si>
  <si>
    <t>zuwendungsfähige Ausgaben</t>
  </si>
  <si>
    <t>Berechnung erfolgt automatisch - nichts ausfüllen</t>
  </si>
  <si>
    <t>Spalte 13</t>
  </si>
  <si>
    <t>Art der Zwischennutzung</t>
  </si>
  <si>
    <t>Art der Zwischennutzung eintragen (s. beispielhafte Aufzählung in Nr. 3.1 E des Programmaufrufs)</t>
  </si>
  <si>
    <t>Es sind grundsätzlich die gelben Felder bzw. Spalten auszufüllen (s. unten)!</t>
  </si>
  <si>
    <t>Für jeden Anmietungsfall ist eine separate Zeile anzulegen (d. h. auch wenn ein Ladenlokal im Förderzeitraum mehrfach vermietet werden sollte oder zeitweise leersteht)!</t>
  </si>
  <si>
    <t>zuwendungs-fähige Größe Ladenlokal
(in m²)</t>
  </si>
  <si>
    <t>zuwendungs-fähige Dauer der Anmietung</t>
  </si>
  <si>
    <t>Prüffeld - nicht auszufüllen (färbt rot, wenn Altmiete nicht hinreichend reduziert)</t>
  </si>
  <si>
    <t>Reduzierung Altmiete bei Weitervermietung um bis zu 80 %</t>
  </si>
  <si>
    <t>Prüffeld - nicht auszufüllen (färbt rot, wenn Meite über 80% der Altmiete reduziert wird)</t>
  </si>
  <si>
    <t>Reduzierung Altmiete auf bis zu 70%</t>
  </si>
  <si>
    <t>Reduzierung Altmiete b. Weitervermietung um bis zu 80%</t>
  </si>
  <si>
    <t>Eingang und Fassade</t>
  </si>
  <si>
    <t>Gebäudetechnik</t>
  </si>
  <si>
    <t>Innenausstattung</t>
  </si>
  <si>
    <t xml:space="preserve">Ende der Beschäftigung </t>
  </si>
  <si>
    <t>Stellenanteil</t>
  </si>
  <si>
    <t>Beginn der Beschäftigung</t>
  </si>
  <si>
    <t>ggf. berechneter Faktor für anteilige Reduzierung wg. Beschäftigungsdauer und/ oder Stellenanteil</t>
  </si>
  <si>
    <t>Baukosten</t>
  </si>
  <si>
    <t>Verkaufs-fläche (in m²)</t>
  </si>
  <si>
    <t>Dauer der Beschäftigung (in Monaten; bis max. 31.12.2023)</t>
  </si>
  <si>
    <t>Prüfspalte:
ggf. anteilige Reduzierung, wenn Beschäftigungsdauer unter 24 Monate</t>
  </si>
  <si>
    <t>Prüfspalte:
ggf. anteilige Reduzierung, wenn Stellenanteil unter 100%</t>
  </si>
  <si>
    <t>Summe vorliegender Rechnungen</t>
  </si>
  <si>
    <t xml:space="preserve">Summe vorliegender Rechnungen </t>
  </si>
  <si>
    <t>Stadt Castrop-Rauxel</t>
  </si>
  <si>
    <t>Altstadt Castrop</t>
  </si>
  <si>
    <t>davon 50% zuwendungs-fähig</t>
  </si>
  <si>
    <t>Beispielstr. 2</t>
  </si>
  <si>
    <t>Ladenlokal
(Straße, Hausnr.)
(Hinweis auf lfd. Nr. Beiblatt 1)</t>
  </si>
  <si>
    <t>Pauschale</t>
  </si>
  <si>
    <t>Feinkost xy</t>
  </si>
  <si>
    <t xml:space="preserve"> Bezuschussung baulicher Anpassungen zur Vergrößerung von Verkaufsflächen nach Nummer 3.1 B Buchstabe d
(max. 200.000 € incl. Mietzahlung)</t>
  </si>
  <si>
    <t>damit Förderung</t>
  </si>
  <si>
    <t>damit Gesamtförderung der Ausgaben für die bauliche Anpassung bzw. Herrichtung der Ladenlokale nach Nummer 3.1 B Buchstabe c</t>
  </si>
  <si>
    <t>SUMMEN</t>
  </si>
  <si>
    <t>damit zuwendungs-fähige Ausgaben</t>
  </si>
  <si>
    <t>SUMME</t>
  </si>
  <si>
    <t>Prüfspalte: Begrenzung der Förderung auf max. 200 €/m² Verkaufsfläche</t>
  </si>
  <si>
    <t>damit Förderung der Ausgaben baulicher Anpassungen zur Vergrößerung von Verkaufsflächen nach Nummer 3.1 B Buchstabe d</t>
  </si>
  <si>
    <t>Förderung für kommunale Personalausgaben</t>
  </si>
  <si>
    <t>Spalte 14</t>
  </si>
  <si>
    <t>Förderung</t>
  </si>
  <si>
    <t>Berücksichtigung der bezuschussten Ausgaben für die Anmietung des Ladenlokals
(siehe Beiblatt 3.1 B a)+b) V-Fonds Anmietung [Spalte 12])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</si>
</sst>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#,##0.0000"/>
    <numFmt numFmtId="167" formatCode="0.0"/>
    <numFmt numFmtId="168" formatCode="_-* #,##0.00\ [$€-407]_-;\-* #,##0.00\ [$€-407]_-;_-* &quot;-&quot;??\ [$€-407]_-;_-@_-"/>
    <numFmt numFmtId="169" formatCode="_-* #,##0\ &quot;€&quot;_-;\-* #,##0\ &quot;€&quot;_-;_-* &quot;-&quot;??\ &quot;€&quot;_-;_-@_-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4" fillId="2" borderId="4" xfId="0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0" fillId="3" borderId="0" xfId="0" applyFont="1" applyFill="1" applyBorder="1" applyAlignment="1" applyProtection="1">
      <alignment vertic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horizontal="right" vertical="center"/>
    </xf>
    <xf numFmtId="0" fontId="10" fillId="0" borderId="4" xfId="0" applyFont="1" applyBorder="1" applyAlignment="1">
      <alignment vertical="center"/>
    </xf>
    <xf numFmtId="165" fontId="10" fillId="0" borderId="4" xfId="0" applyNumberFormat="1" applyFont="1" applyFill="1" applyBorder="1" applyAlignment="1">
      <alignment vertical="center"/>
    </xf>
    <xf numFmtId="0" fontId="4" fillId="0" borderId="4" xfId="0" applyFont="1" applyBorder="1"/>
    <xf numFmtId="0" fontId="5" fillId="3" borderId="0" xfId="0" applyFont="1" applyFill="1" applyBorder="1" applyAlignment="1" applyProtection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0" fillId="0" borderId="0" xfId="0" applyNumberFormat="1"/>
    <xf numFmtId="167" fontId="4" fillId="2" borderId="4" xfId="0" applyNumberFormat="1" applyFont="1" applyFill="1" applyBorder="1" applyAlignment="1" applyProtection="1">
      <alignment vertical="center"/>
      <protection locked="0"/>
    </xf>
    <xf numFmtId="10" fontId="4" fillId="2" borderId="4" xfId="0" applyNumberFormat="1" applyFont="1" applyFill="1" applyBorder="1" applyAlignment="1" applyProtection="1">
      <alignment vertical="center"/>
      <protection locked="0"/>
    </xf>
    <xf numFmtId="14" fontId="4" fillId="2" borderId="4" xfId="0" applyNumberFormat="1" applyFont="1" applyFill="1" applyBorder="1" applyAlignment="1" applyProtection="1">
      <alignment vertical="center"/>
      <protection locked="0"/>
    </xf>
    <xf numFmtId="168" fontId="10" fillId="0" borderId="4" xfId="0" applyNumberFormat="1" applyFont="1" applyBorder="1" applyAlignment="1"/>
    <xf numFmtId="44" fontId="10" fillId="0" borderId="4" xfId="0" applyNumberFormat="1" applyFont="1" applyBorder="1" applyAlignment="1">
      <alignment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44" fontId="10" fillId="0" borderId="4" xfId="0" applyNumberFormat="1" applyFont="1" applyBorder="1" applyAlignment="1"/>
    <xf numFmtId="44" fontId="0" fillId="0" borderId="0" xfId="0" applyNumberFormat="1"/>
    <xf numFmtId="0" fontId="2" fillId="2" borderId="4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2" borderId="4" xfId="0" applyNumberFormat="1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0" borderId="4" xfId="0" applyFont="1" applyBorder="1" applyAlignment="1">
      <alignment vertical="center"/>
    </xf>
    <xf numFmtId="3" fontId="1" fillId="2" borderId="4" xfId="0" applyNumberFormat="1" applyFont="1" applyFill="1" applyBorder="1" applyAlignment="1" applyProtection="1">
      <alignment vertical="center"/>
      <protection locked="0"/>
    </xf>
    <xf numFmtId="44" fontId="1" fillId="0" borderId="0" xfId="0" applyNumberFormat="1" applyFont="1" applyAlignment="1">
      <alignment vertical="center"/>
    </xf>
    <xf numFmtId="0" fontId="1" fillId="0" borderId="0" xfId="0" applyFont="1"/>
    <xf numFmtId="0" fontId="13" fillId="0" borderId="0" xfId="0" applyFont="1"/>
    <xf numFmtId="44" fontId="13" fillId="0" borderId="0" xfId="0" applyNumberFormat="1" applyFont="1"/>
    <xf numFmtId="44" fontId="10" fillId="0" borderId="4" xfId="0" applyNumberFormat="1" applyFont="1" applyBorder="1" applyAlignment="1">
      <alignment horizontal="center" vertical="center"/>
    </xf>
    <xf numFmtId="169" fontId="7" fillId="0" borderId="4" xfId="0" applyNumberFormat="1" applyFont="1" applyBorder="1" applyAlignment="1"/>
    <xf numFmtId="4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12" xfId="0" applyFont="1" applyFill="1" applyBorder="1" applyAlignment="1" applyProtection="1">
      <alignment horizontal="right" vertical="center"/>
    </xf>
    <xf numFmtId="0" fontId="5" fillId="3" borderId="8" xfId="0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44" fontId="1" fillId="2" borderId="3" xfId="0" applyNumberFormat="1" applyFont="1" applyFill="1" applyBorder="1" applyAlignment="1" applyProtection="1">
      <alignment horizontal="center" vertical="center"/>
      <protection locked="0"/>
    </xf>
    <xf numFmtId="4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44" fontId="10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/>
    </xf>
    <xf numFmtId="44" fontId="10" fillId="0" borderId="3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166" fontId="10" fillId="0" borderId="4" xfId="0" applyNumberFormat="1" applyFont="1" applyBorder="1" applyAlignment="1">
      <alignment horizontal="center"/>
    </xf>
    <xf numFmtId="10" fontId="10" fillId="0" borderId="4" xfId="0" applyNumberFormat="1" applyFont="1" applyBorder="1" applyAlignment="1">
      <alignment horizontal="center"/>
    </xf>
  </cellXfs>
  <cellStyles count="1">
    <cellStyle name="Stand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K5" sqref="K5"/>
    </sheetView>
  </sheetViews>
  <sheetFormatPr baseColWidth="10" defaultRowHeight="15" x14ac:dyDescent="0.25"/>
  <cols>
    <col min="1" max="1" width="3.6328125" customWidth="1"/>
    <col min="2" max="2" width="13.453125" customWidth="1"/>
    <col min="3" max="3" width="10" customWidth="1"/>
    <col min="4" max="4" width="9.6328125" customWidth="1"/>
    <col min="5" max="5" width="10.36328125" customWidth="1"/>
    <col min="6" max="6" width="10.54296875" customWidth="1"/>
    <col min="7" max="7" width="10.1796875" customWidth="1"/>
    <col min="8" max="9" width="10.453125" customWidth="1"/>
    <col min="10" max="10" width="11.08984375" customWidth="1"/>
    <col min="11" max="11" width="13.6328125" customWidth="1"/>
    <col min="12" max="13" width="10.81640625" customWidth="1"/>
    <col min="14" max="14" width="30.1796875" customWidth="1"/>
    <col min="15" max="15" width="11.54296875" customWidth="1"/>
  </cols>
  <sheetData>
    <row r="1" spans="1:14" ht="15.6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ht="15.6" x14ac:dyDescent="0.25">
      <c r="A2" s="66" t="s">
        <v>11</v>
      </c>
      <c r="B2" s="65"/>
      <c r="C2" s="61" t="s">
        <v>78</v>
      </c>
      <c r="D2" s="63"/>
      <c r="E2" s="8"/>
      <c r="F2" s="17" t="s">
        <v>10</v>
      </c>
      <c r="G2" s="61">
        <v>1</v>
      </c>
      <c r="H2" s="63"/>
      <c r="I2" s="64" t="s">
        <v>12</v>
      </c>
      <c r="J2" s="65"/>
      <c r="K2" s="61" t="s">
        <v>79</v>
      </c>
      <c r="L2" s="62"/>
      <c r="M2" s="62"/>
      <c r="N2" s="63"/>
    </row>
    <row r="3" spans="1:14" ht="15.6" x14ac:dyDescent="0.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ht="72" x14ac:dyDescent="0.25">
      <c r="A4" s="4" t="s">
        <v>0</v>
      </c>
      <c r="B4" s="4" t="s">
        <v>7</v>
      </c>
      <c r="C4" s="4" t="s">
        <v>9</v>
      </c>
      <c r="D4" s="12" t="s">
        <v>57</v>
      </c>
      <c r="E4" s="4" t="s">
        <v>1</v>
      </c>
      <c r="F4" s="12" t="s">
        <v>58</v>
      </c>
      <c r="G4" s="4" t="s">
        <v>8</v>
      </c>
      <c r="H4" s="4" t="s">
        <v>4</v>
      </c>
      <c r="I4" s="12" t="s">
        <v>16</v>
      </c>
      <c r="J4" s="4" t="s">
        <v>13</v>
      </c>
      <c r="K4" s="12" t="s">
        <v>60</v>
      </c>
      <c r="L4" s="12" t="s">
        <v>3</v>
      </c>
      <c r="M4" s="12" t="s">
        <v>86</v>
      </c>
      <c r="N4" s="4" t="s">
        <v>2</v>
      </c>
    </row>
    <row r="5" spans="1:14" x14ac:dyDescent="0.25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16">
        <v>9</v>
      </c>
      <c r="J5" s="16">
        <v>10</v>
      </c>
      <c r="K5" s="16">
        <v>11</v>
      </c>
      <c r="L5" s="16">
        <v>12</v>
      </c>
      <c r="M5" s="38">
        <v>13</v>
      </c>
      <c r="N5" s="16">
        <v>14</v>
      </c>
    </row>
    <row r="6" spans="1:14" x14ac:dyDescent="0.25">
      <c r="A6" s="13">
        <v>1</v>
      </c>
      <c r="B6" s="2" t="s">
        <v>5</v>
      </c>
      <c r="C6" s="2">
        <v>400</v>
      </c>
      <c r="D6" s="21">
        <f>IF(C6&gt;300,300,C6)</f>
        <v>300</v>
      </c>
      <c r="E6" s="2">
        <v>24</v>
      </c>
      <c r="F6" s="21">
        <f>IF(E6&gt;24,24,E6)</f>
        <v>24</v>
      </c>
      <c r="G6" s="33">
        <v>10</v>
      </c>
      <c r="H6" s="33">
        <v>7</v>
      </c>
      <c r="I6" s="22">
        <f>IFERROR(H6/G6,)</f>
        <v>0.7</v>
      </c>
      <c r="J6" s="33">
        <v>2</v>
      </c>
      <c r="K6" s="22">
        <f>IFERROR(1-(J6/G6),)</f>
        <v>0.8</v>
      </c>
      <c r="L6" s="32">
        <f>(H6-J6)*F6*D6</f>
        <v>36000</v>
      </c>
      <c r="M6" s="32">
        <f>L6*0.9</f>
        <v>32400</v>
      </c>
      <c r="N6" s="3" t="s">
        <v>6</v>
      </c>
    </row>
    <row r="7" spans="1:14" x14ac:dyDescent="0.25">
      <c r="A7" s="13">
        <v>2</v>
      </c>
      <c r="B7" s="36" t="s">
        <v>81</v>
      </c>
      <c r="C7" s="2">
        <v>600</v>
      </c>
      <c r="D7" s="21">
        <f t="shared" ref="D7:D39" si="0">IF(C7&gt;300,300,C7)</f>
        <v>300</v>
      </c>
      <c r="E7" s="2">
        <v>24</v>
      </c>
      <c r="F7" s="21">
        <f t="shared" ref="F7:F39" si="1">IF(E7&gt;24,24,E7)</f>
        <v>24</v>
      </c>
      <c r="G7" s="33">
        <v>12</v>
      </c>
      <c r="H7" s="33">
        <v>8.4</v>
      </c>
      <c r="I7" s="22">
        <f>IFERROR(H7/G7,)</f>
        <v>0.70000000000000007</v>
      </c>
      <c r="J7" s="33">
        <v>2.4</v>
      </c>
      <c r="K7" s="22">
        <f t="shared" ref="K7:K39" si="2">IFERROR(1-(J7/G7),)</f>
        <v>0.8</v>
      </c>
      <c r="L7" s="32">
        <f t="shared" ref="L7:L39" si="3">(H7-J7)*F7*D7</f>
        <v>43200</v>
      </c>
      <c r="M7" s="32">
        <f t="shared" ref="M7:M39" si="4">L7*0.9</f>
        <v>38880</v>
      </c>
      <c r="N7" s="41" t="s">
        <v>84</v>
      </c>
    </row>
    <row r="8" spans="1:14" x14ac:dyDescent="0.25">
      <c r="A8" s="13">
        <v>3</v>
      </c>
      <c r="B8" s="2"/>
      <c r="C8" s="2"/>
      <c r="D8" s="21">
        <f t="shared" si="0"/>
        <v>0</v>
      </c>
      <c r="E8" s="2"/>
      <c r="F8" s="21">
        <f t="shared" si="1"/>
        <v>0</v>
      </c>
      <c r="G8" s="33"/>
      <c r="H8" s="33"/>
      <c r="I8" s="22">
        <f>IFERROR(H8/G8,)</f>
        <v>0</v>
      </c>
      <c r="J8" s="33"/>
      <c r="K8" s="22">
        <f t="shared" si="2"/>
        <v>0</v>
      </c>
      <c r="L8" s="32">
        <f t="shared" si="3"/>
        <v>0</v>
      </c>
      <c r="M8" s="32">
        <f t="shared" si="4"/>
        <v>0</v>
      </c>
      <c r="N8" s="3"/>
    </row>
    <row r="9" spans="1:14" x14ac:dyDescent="0.25">
      <c r="A9" s="13">
        <v>4</v>
      </c>
      <c r="B9" s="2"/>
      <c r="C9" s="2"/>
      <c r="D9" s="21">
        <f t="shared" si="0"/>
        <v>0</v>
      </c>
      <c r="E9" s="2"/>
      <c r="F9" s="21">
        <f t="shared" si="1"/>
        <v>0</v>
      </c>
      <c r="G9" s="33"/>
      <c r="H9" s="33"/>
      <c r="I9" s="22">
        <f t="shared" ref="I9:I39" si="5">IFERROR(H9/G9,)</f>
        <v>0</v>
      </c>
      <c r="J9" s="33"/>
      <c r="K9" s="22">
        <f t="shared" si="2"/>
        <v>0</v>
      </c>
      <c r="L9" s="32">
        <f t="shared" si="3"/>
        <v>0</v>
      </c>
      <c r="M9" s="32">
        <f t="shared" si="4"/>
        <v>0</v>
      </c>
      <c r="N9" s="3"/>
    </row>
    <row r="10" spans="1:14" x14ac:dyDescent="0.25">
      <c r="A10" s="13">
        <v>5</v>
      </c>
      <c r="B10" s="2"/>
      <c r="C10" s="2"/>
      <c r="D10" s="21">
        <f t="shared" si="0"/>
        <v>0</v>
      </c>
      <c r="E10" s="2"/>
      <c r="F10" s="21">
        <f t="shared" si="1"/>
        <v>0</v>
      </c>
      <c r="G10" s="33"/>
      <c r="H10" s="33"/>
      <c r="I10" s="22">
        <f t="shared" si="5"/>
        <v>0</v>
      </c>
      <c r="J10" s="33"/>
      <c r="K10" s="22">
        <f t="shared" si="2"/>
        <v>0</v>
      </c>
      <c r="L10" s="32">
        <f t="shared" si="3"/>
        <v>0</v>
      </c>
      <c r="M10" s="32">
        <f t="shared" si="4"/>
        <v>0</v>
      </c>
      <c r="N10" s="3"/>
    </row>
    <row r="11" spans="1:14" x14ac:dyDescent="0.25">
      <c r="A11" s="13">
        <v>6</v>
      </c>
      <c r="B11" s="2"/>
      <c r="C11" s="2"/>
      <c r="D11" s="21">
        <f t="shared" si="0"/>
        <v>0</v>
      </c>
      <c r="E11" s="2"/>
      <c r="F11" s="21">
        <f t="shared" si="1"/>
        <v>0</v>
      </c>
      <c r="G11" s="33"/>
      <c r="H11" s="33"/>
      <c r="I11" s="22">
        <f t="shared" si="5"/>
        <v>0</v>
      </c>
      <c r="J11" s="33"/>
      <c r="K11" s="22">
        <f t="shared" si="2"/>
        <v>0</v>
      </c>
      <c r="L11" s="32">
        <f t="shared" si="3"/>
        <v>0</v>
      </c>
      <c r="M11" s="32">
        <f t="shared" si="4"/>
        <v>0</v>
      </c>
      <c r="N11" s="3"/>
    </row>
    <row r="12" spans="1:14" x14ac:dyDescent="0.25">
      <c r="A12" s="13">
        <v>7</v>
      </c>
      <c r="B12" s="2"/>
      <c r="C12" s="2"/>
      <c r="D12" s="21">
        <f t="shared" si="0"/>
        <v>0</v>
      </c>
      <c r="E12" s="2"/>
      <c r="F12" s="21">
        <f t="shared" si="1"/>
        <v>0</v>
      </c>
      <c r="G12" s="33"/>
      <c r="H12" s="33"/>
      <c r="I12" s="22">
        <f t="shared" si="5"/>
        <v>0</v>
      </c>
      <c r="J12" s="33"/>
      <c r="K12" s="22">
        <f t="shared" si="2"/>
        <v>0</v>
      </c>
      <c r="L12" s="32">
        <f t="shared" si="3"/>
        <v>0</v>
      </c>
      <c r="M12" s="32">
        <f t="shared" si="4"/>
        <v>0</v>
      </c>
      <c r="N12" s="3"/>
    </row>
    <row r="13" spans="1:14" x14ac:dyDescent="0.25">
      <c r="A13" s="13">
        <v>8</v>
      </c>
      <c r="B13" s="2"/>
      <c r="C13" s="2"/>
      <c r="D13" s="21">
        <f t="shared" si="0"/>
        <v>0</v>
      </c>
      <c r="E13" s="2"/>
      <c r="F13" s="21">
        <f t="shared" si="1"/>
        <v>0</v>
      </c>
      <c r="G13" s="33"/>
      <c r="H13" s="33"/>
      <c r="I13" s="22">
        <f t="shared" si="5"/>
        <v>0</v>
      </c>
      <c r="J13" s="33"/>
      <c r="K13" s="22">
        <f t="shared" si="2"/>
        <v>0</v>
      </c>
      <c r="L13" s="32">
        <f t="shared" si="3"/>
        <v>0</v>
      </c>
      <c r="M13" s="32">
        <f t="shared" si="4"/>
        <v>0</v>
      </c>
      <c r="N13" s="3"/>
    </row>
    <row r="14" spans="1:14" x14ac:dyDescent="0.25">
      <c r="A14" s="13">
        <v>9</v>
      </c>
      <c r="B14" s="2"/>
      <c r="C14" s="2"/>
      <c r="D14" s="21">
        <f t="shared" si="0"/>
        <v>0</v>
      </c>
      <c r="E14" s="2"/>
      <c r="F14" s="21">
        <f t="shared" si="1"/>
        <v>0</v>
      </c>
      <c r="G14" s="33"/>
      <c r="H14" s="33"/>
      <c r="I14" s="22">
        <f t="shared" si="5"/>
        <v>0</v>
      </c>
      <c r="J14" s="33"/>
      <c r="K14" s="22">
        <f t="shared" si="2"/>
        <v>0</v>
      </c>
      <c r="L14" s="32">
        <f t="shared" si="3"/>
        <v>0</v>
      </c>
      <c r="M14" s="32">
        <f t="shared" si="4"/>
        <v>0</v>
      </c>
      <c r="N14" s="3"/>
    </row>
    <row r="15" spans="1:14" x14ac:dyDescent="0.25">
      <c r="A15" s="13">
        <v>10</v>
      </c>
      <c r="B15" s="2"/>
      <c r="C15" s="2"/>
      <c r="D15" s="21">
        <f t="shared" si="0"/>
        <v>0</v>
      </c>
      <c r="E15" s="2"/>
      <c r="F15" s="21">
        <f t="shared" si="1"/>
        <v>0</v>
      </c>
      <c r="G15" s="33"/>
      <c r="H15" s="33"/>
      <c r="I15" s="22">
        <f t="shared" si="5"/>
        <v>0</v>
      </c>
      <c r="J15" s="33"/>
      <c r="K15" s="22">
        <f t="shared" si="2"/>
        <v>0</v>
      </c>
      <c r="L15" s="32">
        <f t="shared" si="3"/>
        <v>0</v>
      </c>
      <c r="M15" s="32">
        <f t="shared" si="4"/>
        <v>0</v>
      </c>
      <c r="N15" s="3"/>
    </row>
    <row r="16" spans="1:14" x14ac:dyDescent="0.25">
      <c r="A16" s="13">
        <v>11</v>
      </c>
      <c r="B16" s="2"/>
      <c r="C16" s="2"/>
      <c r="D16" s="21">
        <f t="shared" si="0"/>
        <v>0</v>
      </c>
      <c r="E16" s="2"/>
      <c r="F16" s="21">
        <f t="shared" si="1"/>
        <v>0</v>
      </c>
      <c r="G16" s="33"/>
      <c r="H16" s="33"/>
      <c r="I16" s="22">
        <f t="shared" si="5"/>
        <v>0</v>
      </c>
      <c r="J16" s="33"/>
      <c r="K16" s="22">
        <f t="shared" si="2"/>
        <v>0</v>
      </c>
      <c r="L16" s="32">
        <f t="shared" si="3"/>
        <v>0</v>
      </c>
      <c r="M16" s="32">
        <f t="shared" si="4"/>
        <v>0</v>
      </c>
      <c r="N16" s="3"/>
    </row>
    <row r="17" spans="1:14" x14ac:dyDescent="0.25">
      <c r="A17" s="13">
        <v>12</v>
      </c>
      <c r="B17" s="2"/>
      <c r="C17" s="2"/>
      <c r="D17" s="21">
        <f t="shared" si="0"/>
        <v>0</v>
      </c>
      <c r="E17" s="2"/>
      <c r="F17" s="21">
        <f t="shared" si="1"/>
        <v>0</v>
      </c>
      <c r="G17" s="33"/>
      <c r="H17" s="33"/>
      <c r="I17" s="22">
        <f t="shared" si="5"/>
        <v>0</v>
      </c>
      <c r="J17" s="33"/>
      <c r="K17" s="22">
        <f t="shared" si="2"/>
        <v>0</v>
      </c>
      <c r="L17" s="32">
        <f t="shared" si="3"/>
        <v>0</v>
      </c>
      <c r="M17" s="32">
        <f t="shared" si="4"/>
        <v>0</v>
      </c>
      <c r="N17" s="3"/>
    </row>
    <row r="18" spans="1:14" x14ac:dyDescent="0.25">
      <c r="A18" s="13">
        <v>13</v>
      </c>
      <c r="B18" s="2"/>
      <c r="C18" s="2"/>
      <c r="D18" s="21">
        <f t="shared" si="0"/>
        <v>0</v>
      </c>
      <c r="E18" s="2"/>
      <c r="F18" s="21">
        <f t="shared" si="1"/>
        <v>0</v>
      </c>
      <c r="G18" s="33"/>
      <c r="H18" s="33"/>
      <c r="I18" s="22">
        <f t="shared" si="5"/>
        <v>0</v>
      </c>
      <c r="J18" s="33"/>
      <c r="K18" s="22">
        <f t="shared" si="2"/>
        <v>0</v>
      </c>
      <c r="L18" s="32">
        <f t="shared" si="3"/>
        <v>0</v>
      </c>
      <c r="M18" s="32">
        <f t="shared" si="4"/>
        <v>0</v>
      </c>
      <c r="N18" s="3"/>
    </row>
    <row r="19" spans="1:14" x14ac:dyDescent="0.25">
      <c r="A19" s="13">
        <v>14</v>
      </c>
      <c r="B19" s="2"/>
      <c r="C19" s="2"/>
      <c r="D19" s="21">
        <f t="shared" si="0"/>
        <v>0</v>
      </c>
      <c r="E19" s="2"/>
      <c r="F19" s="21">
        <f t="shared" si="1"/>
        <v>0</v>
      </c>
      <c r="G19" s="33"/>
      <c r="H19" s="33"/>
      <c r="I19" s="22">
        <f t="shared" si="5"/>
        <v>0</v>
      </c>
      <c r="J19" s="33"/>
      <c r="K19" s="22">
        <f t="shared" si="2"/>
        <v>0</v>
      </c>
      <c r="L19" s="32">
        <f t="shared" si="3"/>
        <v>0</v>
      </c>
      <c r="M19" s="32">
        <f t="shared" si="4"/>
        <v>0</v>
      </c>
      <c r="N19" s="3"/>
    </row>
    <row r="20" spans="1:14" x14ac:dyDescent="0.25">
      <c r="A20" s="13">
        <v>15</v>
      </c>
      <c r="B20" s="2"/>
      <c r="C20" s="2"/>
      <c r="D20" s="21">
        <f t="shared" si="0"/>
        <v>0</v>
      </c>
      <c r="E20" s="2"/>
      <c r="F20" s="21">
        <f t="shared" si="1"/>
        <v>0</v>
      </c>
      <c r="G20" s="33"/>
      <c r="H20" s="33"/>
      <c r="I20" s="22">
        <f t="shared" si="5"/>
        <v>0</v>
      </c>
      <c r="J20" s="33"/>
      <c r="K20" s="22">
        <f t="shared" si="2"/>
        <v>0</v>
      </c>
      <c r="L20" s="32">
        <f t="shared" si="3"/>
        <v>0</v>
      </c>
      <c r="M20" s="32">
        <f t="shared" si="4"/>
        <v>0</v>
      </c>
      <c r="N20" s="3"/>
    </row>
    <row r="21" spans="1:14" x14ac:dyDescent="0.25">
      <c r="A21" s="13">
        <v>16</v>
      </c>
      <c r="B21" s="2"/>
      <c r="C21" s="2"/>
      <c r="D21" s="21">
        <f t="shared" si="0"/>
        <v>0</v>
      </c>
      <c r="E21" s="2"/>
      <c r="F21" s="21">
        <f t="shared" si="1"/>
        <v>0</v>
      </c>
      <c r="G21" s="33"/>
      <c r="H21" s="33"/>
      <c r="I21" s="22">
        <f t="shared" si="5"/>
        <v>0</v>
      </c>
      <c r="J21" s="33"/>
      <c r="K21" s="22">
        <f t="shared" si="2"/>
        <v>0</v>
      </c>
      <c r="L21" s="32">
        <f t="shared" si="3"/>
        <v>0</v>
      </c>
      <c r="M21" s="32">
        <f t="shared" si="4"/>
        <v>0</v>
      </c>
      <c r="N21" s="3"/>
    </row>
    <row r="22" spans="1:14" x14ac:dyDescent="0.25">
      <c r="A22" s="13">
        <v>17</v>
      </c>
      <c r="B22" s="2"/>
      <c r="C22" s="2"/>
      <c r="D22" s="21">
        <f t="shared" si="0"/>
        <v>0</v>
      </c>
      <c r="E22" s="2"/>
      <c r="F22" s="21">
        <f t="shared" si="1"/>
        <v>0</v>
      </c>
      <c r="G22" s="33"/>
      <c r="H22" s="33"/>
      <c r="I22" s="22">
        <f t="shared" si="5"/>
        <v>0</v>
      </c>
      <c r="J22" s="33"/>
      <c r="K22" s="22">
        <f t="shared" si="2"/>
        <v>0</v>
      </c>
      <c r="L22" s="32">
        <f t="shared" si="3"/>
        <v>0</v>
      </c>
      <c r="M22" s="32">
        <f t="shared" si="4"/>
        <v>0</v>
      </c>
      <c r="N22" s="3"/>
    </row>
    <row r="23" spans="1:14" x14ac:dyDescent="0.25">
      <c r="A23" s="13">
        <v>18</v>
      </c>
      <c r="B23" s="2"/>
      <c r="C23" s="2"/>
      <c r="D23" s="21">
        <f t="shared" si="0"/>
        <v>0</v>
      </c>
      <c r="E23" s="2"/>
      <c r="F23" s="21">
        <f t="shared" si="1"/>
        <v>0</v>
      </c>
      <c r="G23" s="33"/>
      <c r="H23" s="33"/>
      <c r="I23" s="22">
        <f t="shared" si="5"/>
        <v>0</v>
      </c>
      <c r="J23" s="33"/>
      <c r="K23" s="22">
        <f t="shared" si="2"/>
        <v>0</v>
      </c>
      <c r="L23" s="32">
        <f t="shared" si="3"/>
        <v>0</v>
      </c>
      <c r="M23" s="32">
        <f t="shared" si="4"/>
        <v>0</v>
      </c>
      <c r="N23" s="3"/>
    </row>
    <row r="24" spans="1:14" x14ac:dyDescent="0.25">
      <c r="A24" s="13">
        <v>19</v>
      </c>
      <c r="B24" s="2"/>
      <c r="C24" s="2"/>
      <c r="D24" s="21">
        <f t="shared" si="0"/>
        <v>0</v>
      </c>
      <c r="E24" s="2"/>
      <c r="F24" s="21">
        <f t="shared" si="1"/>
        <v>0</v>
      </c>
      <c r="G24" s="33"/>
      <c r="H24" s="33"/>
      <c r="I24" s="22">
        <f t="shared" si="5"/>
        <v>0</v>
      </c>
      <c r="J24" s="33"/>
      <c r="K24" s="22">
        <f t="shared" si="2"/>
        <v>0</v>
      </c>
      <c r="L24" s="32">
        <f t="shared" si="3"/>
        <v>0</v>
      </c>
      <c r="M24" s="32">
        <f t="shared" si="4"/>
        <v>0</v>
      </c>
      <c r="N24" s="3"/>
    </row>
    <row r="25" spans="1:14" x14ac:dyDescent="0.25">
      <c r="A25" s="13">
        <v>20</v>
      </c>
      <c r="B25" s="2"/>
      <c r="C25" s="2"/>
      <c r="D25" s="21">
        <f t="shared" si="0"/>
        <v>0</v>
      </c>
      <c r="E25" s="2"/>
      <c r="F25" s="21">
        <f t="shared" si="1"/>
        <v>0</v>
      </c>
      <c r="G25" s="33"/>
      <c r="H25" s="33"/>
      <c r="I25" s="22">
        <f t="shared" si="5"/>
        <v>0</v>
      </c>
      <c r="J25" s="33"/>
      <c r="K25" s="22">
        <f t="shared" si="2"/>
        <v>0</v>
      </c>
      <c r="L25" s="32">
        <f t="shared" si="3"/>
        <v>0</v>
      </c>
      <c r="M25" s="32">
        <f t="shared" si="4"/>
        <v>0</v>
      </c>
      <c r="N25" s="3"/>
    </row>
    <row r="26" spans="1:14" x14ac:dyDescent="0.25">
      <c r="A26" s="13">
        <v>21</v>
      </c>
      <c r="B26" s="2"/>
      <c r="C26" s="2"/>
      <c r="D26" s="21">
        <f t="shared" si="0"/>
        <v>0</v>
      </c>
      <c r="E26" s="2"/>
      <c r="F26" s="21">
        <f t="shared" si="1"/>
        <v>0</v>
      </c>
      <c r="G26" s="33"/>
      <c r="H26" s="33"/>
      <c r="I26" s="22">
        <f t="shared" si="5"/>
        <v>0</v>
      </c>
      <c r="J26" s="33"/>
      <c r="K26" s="22">
        <f t="shared" si="2"/>
        <v>0</v>
      </c>
      <c r="L26" s="32">
        <f t="shared" si="3"/>
        <v>0</v>
      </c>
      <c r="M26" s="32">
        <f t="shared" si="4"/>
        <v>0</v>
      </c>
      <c r="N26" s="3"/>
    </row>
    <row r="27" spans="1:14" x14ac:dyDescent="0.25">
      <c r="A27" s="13">
        <v>22</v>
      </c>
      <c r="B27" s="2"/>
      <c r="C27" s="2"/>
      <c r="D27" s="21">
        <f t="shared" si="0"/>
        <v>0</v>
      </c>
      <c r="E27" s="2"/>
      <c r="F27" s="21">
        <f t="shared" si="1"/>
        <v>0</v>
      </c>
      <c r="G27" s="33"/>
      <c r="H27" s="33"/>
      <c r="I27" s="22">
        <f t="shared" si="5"/>
        <v>0</v>
      </c>
      <c r="J27" s="33"/>
      <c r="K27" s="22">
        <f t="shared" si="2"/>
        <v>0</v>
      </c>
      <c r="L27" s="32">
        <f t="shared" si="3"/>
        <v>0</v>
      </c>
      <c r="M27" s="32">
        <f t="shared" si="4"/>
        <v>0</v>
      </c>
      <c r="N27" s="3"/>
    </row>
    <row r="28" spans="1:14" x14ac:dyDescent="0.25">
      <c r="A28" s="13">
        <v>23</v>
      </c>
      <c r="B28" s="2"/>
      <c r="C28" s="2"/>
      <c r="D28" s="21">
        <f t="shared" si="0"/>
        <v>0</v>
      </c>
      <c r="E28" s="2"/>
      <c r="F28" s="21">
        <f t="shared" si="1"/>
        <v>0</v>
      </c>
      <c r="G28" s="33"/>
      <c r="H28" s="33"/>
      <c r="I28" s="22">
        <f t="shared" si="5"/>
        <v>0</v>
      </c>
      <c r="J28" s="33"/>
      <c r="K28" s="22">
        <f t="shared" si="2"/>
        <v>0</v>
      </c>
      <c r="L28" s="32">
        <f t="shared" si="3"/>
        <v>0</v>
      </c>
      <c r="M28" s="32">
        <f t="shared" si="4"/>
        <v>0</v>
      </c>
      <c r="N28" s="3"/>
    </row>
    <row r="29" spans="1:14" x14ac:dyDescent="0.25">
      <c r="A29" s="13">
        <v>24</v>
      </c>
      <c r="B29" s="2"/>
      <c r="C29" s="2"/>
      <c r="D29" s="21">
        <f t="shared" si="0"/>
        <v>0</v>
      </c>
      <c r="E29" s="2"/>
      <c r="F29" s="21">
        <f t="shared" si="1"/>
        <v>0</v>
      </c>
      <c r="G29" s="33"/>
      <c r="H29" s="33"/>
      <c r="I29" s="22">
        <f t="shared" si="5"/>
        <v>0</v>
      </c>
      <c r="J29" s="33"/>
      <c r="K29" s="22">
        <f t="shared" si="2"/>
        <v>0</v>
      </c>
      <c r="L29" s="32">
        <f t="shared" si="3"/>
        <v>0</v>
      </c>
      <c r="M29" s="32">
        <f t="shared" si="4"/>
        <v>0</v>
      </c>
      <c r="N29" s="3"/>
    </row>
    <row r="30" spans="1:14" x14ac:dyDescent="0.25">
      <c r="A30" s="13">
        <v>25</v>
      </c>
      <c r="B30" s="2"/>
      <c r="C30" s="2"/>
      <c r="D30" s="21">
        <f t="shared" si="0"/>
        <v>0</v>
      </c>
      <c r="E30" s="2"/>
      <c r="F30" s="21">
        <f t="shared" si="1"/>
        <v>0</v>
      </c>
      <c r="G30" s="33"/>
      <c r="H30" s="33"/>
      <c r="I30" s="22">
        <f t="shared" si="5"/>
        <v>0</v>
      </c>
      <c r="J30" s="33"/>
      <c r="K30" s="22">
        <f t="shared" si="2"/>
        <v>0</v>
      </c>
      <c r="L30" s="32">
        <f t="shared" si="3"/>
        <v>0</v>
      </c>
      <c r="M30" s="32">
        <f t="shared" si="4"/>
        <v>0</v>
      </c>
      <c r="N30" s="3"/>
    </row>
    <row r="31" spans="1:14" x14ac:dyDescent="0.25">
      <c r="A31" s="13">
        <v>26</v>
      </c>
      <c r="B31" s="2"/>
      <c r="C31" s="2"/>
      <c r="D31" s="21">
        <f t="shared" si="0"/>
        <v>0</v>
      </c>
      <c r="E31" s="2"/>
      <c r="F31" s="21">
        <f t="shared" si="1"/>
        <v>0</v>
      </c>
      <c r="G31" s="33"/>
      <c r="H31" s="33"/>
      <c r="I31" s="22">
        <f t="shared" si="5"/>
        <v>0</v>
      </c>
      <c r="J31" s="33"/>
      <c r="K31" s="22">
        <f t="shared" si="2"/>
        <v>0</v>
      </c>
      <c r="L31" s="32">
        <f t="shared" si="3"/>
        <v>0</v>
      </c>
      <c r="M31" s="32">
        <f t="shared" si="4"/>
        <v>0</v>
      </c>
      <c r="N31" s="3"/>
    </row>
    <row r="32" spans="1:14" x14ac:dyDescent="0.25">
      <c r="A32" s="13">
        <v>27</v>
      </c>
      <c r="B32" s="2"/>
      <c r="C32" s="2"/>
      <c r="D32" s="21">
        <f t="shared" si="0"/>
        <v>0</v>
      </c>
      <c r="E32" s="2"/>
      <c r="F32" s="21">
        <f t="shared" si="1"/>
        <v>0</v>
      </c>
      <c r="G32" s="33"/>
      <c r="H32" s="33"/>
      <c r="I32" s="22">
        <f t="shared" si="5"/>
        <v>0</v>
      </c>
      <c r="J32" s="33"/>
      <c r="K32" s="22">
        <f t="shared" si="2"/>
        <v>0</v>
      </c>
      <c r="L32" s="32">
        <f t="shared" si="3"/>
        <v>0</v>
      </c>
      <c r="M32" s="32">
        <f t="shared" si="4"/>
        <v>0</v>
      </c>
      <c r="N32" s="3"/>
    </row>
    <row r="33" spans="1:14" x14ac:dyDescent="0.25">
      <c r="A33" s="13">
        <v>28</v>
      </c>
      <c r="B33" s="2"/>
      <c r="C33" s="2"/>
      <c r="D33" s="21">
        <f t="shared" si="0"/>
        <v>0</v>
      </c>
      <c r="E33" s="2"/>
      <c r="F33" s="21">
        <f t="shared" si="1"/>
        <v>0</v>
      </c>
      <c r="G33" s="33"/>
      <c r="H33" s="33"/>
      <c r="I33" s="22">
        <f t="shared" si="5"/>
        <v>0</v>
      </c>
      <c r="J33" s="33"/>
      <c r="K33" s="22">
        <f t="shared" si="2"/>
        <v>0</v>
      </c>
      <c r="L33" s="32">
        <f t="shared" si="3"/>
        <v>0</v>
      </c>
      <c r="M33" s="32">
        <f t="shared" si="4"/>
        <v>0</v>
      </c>
      <c r="N33" s="3"/>
    </row>
    <row r="34" spans="1:14" x14ac:dyDescent="0.25">
      <c r="A34" s="13">
        <v>29</v>
      </c>
      <c r="B34" s="2"/>
      <c r="C34" s="2"/>
      <c r="D34" s="21">
        <f t="shared" si="0"/>
        <v>0</v>
      </c>
      <c r="E34" s="2"/>
      <c r="F34" s="21">
        <f t="shared" si="1"/>
        <v>0</v>
      </c>
      <c r="G34" s="33"/>
      <c r="H34" s="33"/>
      <c r="I34" s="22">
        <f t="shared" si="5"/>
        <v>0</v>
      </c>
      <c r="J34" s="33"/>
      <c r="K34" s="22">
        <f t="shared" si="2"/>
        <v>0</v>
      </c>
      <c r="L34" s="32">
        <f t="shared" si="3"/>
        <v>0</v>
      </c>
      <c r="M34" s="32">
        <f t="shared" si="4"/>
        <v>0</v>
      </c>
      <c r="N34" s="3"/>
    </row>
    <row r="35" spans="1:14" x14ac:dyDescent="0.25">
      <c r="A35" s="13">
        <v>30</v>
      </c>
      <c r="B35" s="2"/>
      <c r="C35" s="2"/>
      <c r="D35" s="21">
        <f t="shared" si="0"/>
        <v>0</v>
      </c>
      <c r="E35" s="2"/>
      <c r="F35" s="21">
        <f t="shared" si="1"/>
        <v>0</v>
      </c>
      <c r="G35" s="33"/>
      <c r="H35" s="33"/>
      <c r="I35" s="22">
        <f t="shared" si="5"/>
        <v>0</v>
      </c>
      <c r="J35" s="33"/>
      <c r="K35" s="22">
        <f t="shared" si="2"/>
        <v>0</v>
      </c>
      <c r="L35" s="32">
        <f t="shared" si="3"/>
        <v>0</v>
      </c>
      <c r="M35" s="32">
        <f t="shared" si="4"/>
        <v>0</v>
      </c>
      <c r="N35" s="3"/>
    </row>
    <row r="36" spans="1:14" x14ac:dyDescent="0.25">
      <c r="A36" s="13">
        <v>31</v>
      </c>
      <c r="B36" s="2"/>
      <c r="C36" s="2"/>
      <c r="D36" s="21">
        <f t="shared" si="0"/>
        <v>0</v>
      </c>
      <c r="E36" s="2"/>
      <c r="F36" s="21">
        <f t="shared" si="1"/>
        <v>0</v>
      </c>
      <c r="G36" s="33"/>
      <c r="H36" s="33"/>
      <c r="I36" s="22">
        <f t="shared" si="5"/>
        <v>0</v>
      </c>
      <c r="J36" s="33"/>
      <c r="K36" s="22">
        <f t="shared" si="2"/>
        <v>0</v>
      </c>
      <c r="L36" s="32">
        <f t="shared" si="3"/>
        <v>0</v>
      </c>
      <c r="M36" s="32">
        <f t="shared" si="4"/>
        <v>0</v>
      </c>
      <c r="N36" s="3"/>
    </row>
    <row r="37" spans="1:14" x14ac:dyDescent="0.25">
      <c r="A37" s="13">
        <v>32</v>
      </c>
      <c r="B37" s="2"/>
      <c r="C37" s="2"/>
      <c r="D37" s="21">
        <f t="shared" si="0"/>
        <v>0</v>
      </c>
      <c r="E37" s="2"/>
      <c r="F37" s="21">
        <f t="shared" si="1"/>
        <v>0</v>
      </c>
      <c r="G37" s="33"/>
      <c r="H37" s="33"/>
      <c r="I37" s="22">
        <f t="shared" si="5"/>
        <v>0</v>
      </c>
      <c r="J37" s="33"/>
      <c r="K37" s="22">
        <f t="shared" si="2"/>
        <v>0</v>
      </c>
      <c r="L37" s="32">
        <f t="shared" si="3"/>
        <v>0</v>
      </c>
      <c r="M37" s="32">
        <f t="shared" si="4"/>
        <v>0</v>
      </c>
      <c r="N37" s="3"/>
    </row>
    <row r="38" spans="1:14" x14ac:dyDescent="0.25">
      <c r="A38" s="13">
        <v>33</v>
      </c>
      <c r="B38" s="2"/>
      <c r="C38" s="2"/>
      <c r="D38" s="21">
        <f t="shared" si="0"/>
        <v>0</v>
      </c>
      <c r="E38" s="2"/>
      <c r="F38" s="21">
        <f t="shared" si="1"/>
        <v>0</v>
      </c>
      <c r="G38" s="33"/>
      <c r="H38" s="33"/>
      <c r="I38" s="22">
        <f t="shared" si="5"/>
        <v>0</v>
      </c>
      <c r="J38" s="33"/>
      <c r="K38" s="22">
        <f t="shared" si="2"/>
        <v>0</v>
      </c>
      <c r="L38" s="32">
        <f t="shared" si="3"/>
        <v>0</v>
      </c>
      <c r="M38" s="32">
        <f t="shared" si="4"/>
        <v>0</v>
      </c>
      <c r="N38" s="3"/>
    </row>
    <row r="39" spans="1:14" x14ac:dyDescent="0.25">
      <c r="A39" s="13">
        <v>34</v>
      </c>
      <c r="B39" s="2"/>
      <c r="C39" s="2"/>
      <c r="D39" s="21">
        <f t="shared" si="0"/>
        <v>0</v>
      </c>
      <c r="E39" s="2"/>
      <c r="F39" s="21">
        <f t="shared" si="1"/>
        <v>0</v>
      </c>
      <c r="G39" s="33"/>
      <c r="H39" s="33"/>
      <c r="I39" s="22">
        <f t="shared" si="5"/>
        <v>0</v>
      </c>
      <c r="J39" s="33"/>
      <c r="K39" s="22">
        <f t="shared" si="2"/>
        <v>0</v>
      </c>
      <c r="L39" s="32">
        <f t="shared" si="3"/>
        <v>0</v>
      </c>
      <c r="M39" s="32">
        <f t="shared" si="4"/>
        <v>0</v>
      </c>
      <c r="N39" s="3"/>
    </row>
    <row r="40" spans="1:14" s="1" customFormat="1" ht="14.4" x14ac:dyDescent="0.3">
      <c r="A40" s="14" t="s">
        <v>88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57">
        <f>SUM(L6:L39)</f>
        <v>79200</v>
      </c>
      <c r="M40" s="57">
        <f>SUM(M6:M39)</f>
        <v>71280</v>
      </c>
      <c r="N40" s="15"/>
    </row>
  </sheetData>
  <sheetProtection sheet="1" objects="1" scenarios="1"/>
  <mergeCells count="5">
    <mergeCell ref="K2:N2"/>
    <mergeCell ref="C2:D2"/>
    <mergeCell ref="I2:J2"/>
    <mergeCell ref="A2:B2"/>
    <mergeCell ref="G2:H2"/>
  </mergeCells>
  <conditionalFormatting sqref="K6:K39">
    <cfRule type="cellIs" dxfId="1" priority="2" operator="greaterThan">
      <formula>0.8</formula>
    </cfRule>
  </conditionalFormatting>
  <conditionalFormatting sqref="I6:I39">
    <cfRule type="cellIs" dxfId="0" priority="1" operator="greaterThan">
      <formula>0.7</formula>
    </cfRule>
  </conditionalFormatting>
  <dataValidations count="8">
    <dataValidation type="custom" allowBlank="1" showInputMessage="1" showErrorMessage="1" sqref="L40:M40">
      <formula1>((H40-J40)*D40)*E40</formula1>
    </dataValidation>
    <dataValidation allowBlank="1" showInputMessage="1" showErrorMessage="1" promptTitle="Eingabe!" prompt="Ladenlokal nur innerhalb des definierten Konzentrationsbereichs zuwendungsfähig!" sqref="B6:B39"/>
    <dataValidation allowBlank="1" showInputMessage="1" showErrorMessage="1" promptTitle="Eingabe!" prompt="bis zu 300 m² Fläche sind zuwendungsfähig" sqref="C6:C39"/>
    <dataValidation allowBlank="1" showInputMessage="1" showErrorMessage="1" promptTitle="Eingabe!" prompt="bis zu 24 Monate sind zuwendungsfähig" sqref="E6:E39"/>
    <dataValidation allowBlank="1" showInputMessage="1" showErrorMessage="1" promptTitle="Eingabe!" prompt="Höhe der Altmiete" sqref="G6:G39"/>
    <dataValidation allowBlank="1" showInputMessage="1" showErrorMessage="1" promptTitle="Eingabe!" prompt="mit welcher Nutzung wurde das Ladenlokal belebt?_x000a_(siehe auch beispielhafte Aufzählung in Nr. 3.1 E des Programmaufrufs)" sqref="N6:N39"/>
    <dataValidation allowBlank="1" showInputMessage="1" showErrorMessage="1" promptTitle="Eingabe!" prompt="höchstens 70% der Altmiete" sqref="H6:H39"/>
    <dataValidation allowBlank="1" showInputMessage="1" showErrorMessage="1" promptTitle="Eingabe!" prompt="mindestens 20% der Altmiete" sqref="J6:J39"/>
  </dataValidations>
  <pageMargins left="0.70866141732283472" right="0.70866141732283472" top="0.78740157480314965" bottom="0.78740157480314965" header="0.31496062992125984" footer="0.31496062992125984"/>
  <pageSetup paperSize="9" scale="71" fitToHeight="0" orientation="landscape" verticalDpi="0" r:id="rId1"/>
  <headerFooter>
    <oddHeader>&amp;L&amp;"-,Fett"&amp;10Sofortprogramm zur Stärkung der Innenstädte und Zentren&amp;"Arial,Standard"
&amp;"-,Standard"Beiblatt Fördergegenstand "Verfügungsfonds Anmietung" - (Nr. 3.1  B Buchstaben a) und b) des Aufrufs)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showGridLines="0" zoomScaleNormal="100" workbookViewId="0">
      <selection activeCell="C15" sqref="C15"/>
    </sheetView>
  </sheetViews>
  <sheetFormatPr baseColWidth="10" defaultColWidth="11.54296875" defaultRowHeight="14.4" x14ac:dyDescent="0.3"/>
  <cols>
    <col min="1" max="1" width="7.54296875" style="1" customWidth="1"/>
    <col min="2" max="2" width="41.08984375" style="1" bestFit="1" customWidth="1"/>
    <col min="3" max="3" width="71.08984375" style="1" customWidth="1"/>
    <col min="4" max="16384" width="11.54296875" style="1"/>
  </cols>
  <sheetData>
    <row r="1" spans="1:3" x14ac:dyDescent="0.3">
      <c r="A1" s="18" t="s">
        <v>17</v>
      </c>
      <c r="B1" s="15"/>
      <c r="C1" s="15"/>
    </row>
    <row r="2" spans="1:3" x14ac:dyDescent="0.3">
      <c r="A2" s="18"/>
      <c r="B2" s="15"/>
      <c r="C2" s="15"/>
    </row>
    <row r="3" spans="1:3" x14ac:dyDescent="0.3">
      <c r="A3" s="67" t="s">
        <v>55</v>
      </c>
      <c r="B3" s="67"/>
      <c r="C3" s="67"/>
    </row>
    <row r="4" spans="1:3" x14ac:dyDescent="0.3">
      <c r="A4" s="67" t="s">
        <v>56</v>
      </c>
      <c r="B4" s="67"/>
      <c r="C4" s="67"/>
    </row>
    <row r="5" spans="1:3" x14ac:dyDescent="0.3">
      <c r="A5" s="67" t="s">
        <v>18</v>
      </c>
      <c r="B5" s="67"/>
      <c r="C5" s="67"/>
    </row>
    <row r="6" spans="1:3" x14ac:dyDescent="0.3">
      <c r="A6" s="15"/>
      <c r="B6" s="15"/>
      <c r="C6" s="15"/>
    </row>
    <row r="7" spans="1:3" x14ac:dyDescent="0.3">
      <c r="A7" s="15" t="s">
        <v>15</v>
      </c>
      <c r="B7" s="15"/>
      <c r="C7" s="15"/>
    </row>
    <row r="8" spans="1:3" x14ac:dyDescent="0.3">
      <c r="A8" s="19" t="s">
        <v>19</v>
      </c>
      <c r="B8" s="19" t="s">
        <v>20</v>
      </c>
      <c r="C8" s="19" t="s">
        <v>21</v>
      </c>
    </row>
    <row r="9" spans="1:3" x14ac:dyDescent="0.3">
      <c r="A9" s="13" t="s">
        <v>14</v>
      </c>
      <c r="B9" s="13" t="s">
        <v>22</v>
      </c>
      <c r="C9" s="13" t="s">
        <v>23</v>
      </c>
    </row>
    <row r="10" spans="1:3" x14ac:dyDescent="0.3">
      <c r="A10" s="3" t="s">
        <v>24</v>
      </c>
      <c r="B10" s="3" t="s">
        <v>25</v>
      </c>
      <c r="C10" s="3" t="s">
        <v>26</v>
      </c>
    </row>
    <row r="11" spans="1:3" x14ac:dyDescent="0.3">
      <c r="A11" s="3" t="s">
        <v>27</v>
      </c>
      <c r="B11" s="3" t="s">
        <v>28</v>
      </c>
      <c r="C11" s="3" t="s">
        <v>29</v>
      </c>
    </row>
    <row r="12" spans="1:3" x14ac:dyDescent="0.3">
      <c r="A12" s="13" t="s">
        <v>30</v>
      </c>
      <c r="B12" s="13" t="s">
        <v>31</v>
      </c>
      <c r="C12" s="13" t="s">
        <v>32</v>
      </c>
    </row>
    <row r="13" spans="1:3" x14ac:dyDescent="0.3">
      <c r="A13" s="3" t="s">
        <v>33</v>
      </c>
      <c r="B13" s="3" t="s">
        <v>34</v>
      </c>
      <c r="C13" s="3" t="s">
        <v>35</v>
      </c>
    </row>
    <row r="14" spans="1:3" x14ac:dyDescent="0.3">
      <c r="A14" s="13" t="s">
        <v>36</v>
      </c>
      <c r="B14" s="13" t="s">
        <v>37</v>
      </c>
      <c r="C14" s="13" t="s">
        <v>32</v>
      </c>
    </row>
    <row r="15" spans="1:3" x14ac:dyDescent="0.3">
      <c r="A15" s="3" t="s">
        <v>38</v>
      </c>
      <c r="B15" s="3" t="s">
        <v>39</v>
      </c>
      <c r="C15" s="3" t="s">
        <v>40</v>
      </c>
    </row>
    <row r="16" spans="1:3" x14ac:dyDescent="0.3">
      <c r="A16" s="3" t="s">
        <v>41</v>
      </c>
      <c r="B16" s="3" t="s">
        <v>42</v>
      </c>
      <c r="C16" s="3" t="s">
        <v>43</v>
      </c>
    </row>
    <row r="17" spans="1:3" x14ac:dyDescent="0.3">
      <c r="A17" s="13" t="s">
        <v>44</v>
      </c>
      <c r="B17" s="13" t="s">
        <v>62</v>
      </c>
      <c r="C17" s="13" t="s">
        <v>59</v>
      </c>
    </row>
    <row r="18" spans="1:3" x14ac:dyDescent="0.3">
      <c r="A18" s="3" t="s">
        <v>45</v>
      </c>
      <c r="B18" s="3" t="s">
        <v>46</v>
      </c>
      <c r="C18" s="3" t="s">
        <v>47</v>
      </c>
    </row>
    <row r="19" spans="1:3" x14ac:dyDescent="0.3">
      <c r="A19" s="13" t="s">
        <v>48</v>
      </c>
      <c r="B19" s="13" t="s">
        <v>63</v>
      </c>
      <c r="C19" s="13" t="s">
        <v>61</v>
      </c>
    </row>
    <row r="20" spans="1:3" x14ac:dyDescent="0.3">
      <c r="A20" s="13" t="s">
        <v>49</v>
      </c>
      <c r="B20" s="13" t="s">
        <v>50</v>
      </c>
      <c r="C20" s="13" t="s">
        <v>51</v>
      </c>
    </row>
    <row r="21" spans="1:3" x14ac:dyDescent="0.3">
      <c r="A21" s="49" t="s">
        <v>52</v>
      </c>
      <c r="B21" s="49" t="s">
        <v>95</v>
      </c>
      <c r="C21" s="13" t="s">
        <v>51</v>
      </c>
    </row>
    <row r="22" spans="1:3" x14ac:dyDescent="0.3">
      <c r="A22" s="41" t="s">
        <v>94</v>
      </c>
      <c r="B22" s="3" t="s">
        <v>53</v>
      </c>
      <c r="C22" s="3" t="s">
        <v>54</v>
      </c>
    </row>
  </sheetData>
  <mergeCells count="3">
    <mergeCell ref="A3:C3"/>
    <mergeCell ref="A4:C4"/>
    <mergeCell ref="A5:C5"/>
  </mergeCells>
  <pageMargins left="0.70866141732283472" right="0.70866141732283472" top="0.78740157480314965" bottom="0.78740157480314965" header="0.31496062992125984" footer="0.31496062992125984"/>
  <pageSetup paperSize="9" scale="91" fitToHeight="0" orientation="landscape" verticalDpi="0" r:id="rId1"/>
  <headerFooter>
    <oddHeader>&amp;L&amp;"Calibri,Standard"&amp;10Ausfüllhinweise zum Beiblatt Fördergegenstand "Verfügungsfonds Anmietung" - (Nr. 3.1  B Buchstaben a) und b) des Aufrufs)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D1" workbookViewId="0">
      <selection activeCell="K2" sqref="K2:N2"/>
    </sheetView>
  </sheetViews>
  <sheetFormatPr baseColWidth="10" defaultRowHeight="15" x14ac:dyDescent="0.25"/>
  <cols>
    <col min="1" max="1" width="3.6328125" customWidth="1"/>
    <col min="2" max="2" width="13.453125" customWidth="1"/>
    <col min="3" max="3" width="10" customWidth="1"/>
    <col min="4" max="5" width="9.6328125" customWidth="1"/>
    <col min="6" max="6" width="13.6328125" customWidth="1"/>
    <col min="7" max="8" width="9.6328125" customWidth="1"/>
    <col min="9" max="9" width="13.6328125" customWidth="1"/>
    <col min="10" max="11" width="9.6328125" customWidth="1"/>
    <col min="12" max="12" width="13.6328125" customWidth="1"/>
    <col min="13" max="13" width="10.81640625" customWidth="1"/>
    <col min="14" max="14" width="29.90625" customWidth="1"/>
    <col min="15" max="15" width="11.54296875" customWidth="1"/>
  </cols>
  <sheetData>
    <row r="1" spans="1:14" ht="15.6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ht="15.6" x14ac:dyDescent="0.25">
      <c r="A2" s="66" t="s">
        <v>11</v>
      </c>
      <c r="B2" s="65"/>
      <c r="C2" s="61" t="str">
        <f>'3.1 B a)+b) V-Fonds Anmietung'!C2:D2</f>
        <v>Stadt Castrop-Rauxel</v>
      </c>
      <c r="D2" s="63"/>
      <c r="E2" s="8"/>
      <c r="F2" s="20" t="s">
        <v>10</v>
      </c>
      <c r="G2" s="61">
        <f>'3.1 B a)+b) V-Fonds Anmietung'!G2:H2</f>
        <v>1</v>
      </c>
      <c r="H2" s="63"/>
      <c r="I2" s="64" t="s">
        <v>12</v>
      </c>
      <c r="J2" s="65"/>
      <c r="K2" s="61" t="str">
        <f>'3.1 B a)+b) V-Fonds Anmietung'!K2:N2</f>
        <v>Altstadt Castrop</v>
      </c>
      <c r="L2" s="62"/>
      <c r="M2" s="62"/>
      <c r="N2" s="63"/>
    </row>
    <row r="3" spans="1:14" ht="15.6" x14ac:dyDescent="0.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ht="28.8" customHeight="1" x14ac:dyDescent="0.25">
      <c r="A4" s="76" t="s">
        <v>0</v>
      </c>
      <c r="B4" s="71" t="s">
        <v>82</v>
      </c>
      <c r="C4" s="71"/>
      <c r="D4" s="71" t="s">
        <v>64</v>
      </c>
      <c r="E4" s="71"/>
      <c r="F4" s="71"/>
      <c r="G4" s="71" t="s">
        <v>65</v>
      </c>
      <c r="H4" s="71"/>
      <c r="I4" s="71"/>
      <c r="J4" s="71" t="s">
        <v>66</v>
      </c>
      <c r="K4" s="71"/>
      <c r="L4" s="71"/>
      <c r="M4" s="74" t="s">
        <v>89</v>
      </c>
      <c r="N4" s="72" t="s">
        <v>87</v>
      </c>
    </row>
    <row r="5" spans="1:14" ht="30.6" customHeight="1" x14ac:dyDescent="0.25">
      <c r="A5" s="77"/>
      <c r="B5" s="71"/>
      <c r="C5" s="71"/>
      <c r="D5" s="71" t="s">
        <v>76</v>
      </c>
      <c r="E5" s="71"/>
      <c r="F5" s="42" t="s">
        <v>83</v>
      </c>
      <c r="G5" s="71" t="s">
        <v>76</v>
      </c>
      <c r="H5" s="71"/>
      <c r="I5" s="42" t="s">
        <v>83</v>
      </c>
      <c r="J5" s="71" t="s">
        <v>77</v>
      </c>
      <c r="K5" s="71"/>
      <c r="L5" s="42" t="s">
        <v>83</v>
      </c>
      <c r="M5" s="75"/>
      <c r="N5" s="73"/>
    </row>
    <row r="6" spans="1:14" x14ac:dyDescent="0.25">
      <c r="A6" s="16">
        <v>1</v>
      </c>
      <c r="B6" s="69">
        <v>2</v>
      </c>
      <c r="C6" s="69"/>
      <c r="D6" s="69">
        <v>3</v>
      </c>
      <c r="E6" s="69"/>
      <c r="F6" s="16">
        <v>4</v>
      </c>
      <c r="G6" s="69">
        <v>5</v>
      </c>
      <c r="H6" s="69"/>
      <c r="I6" s="16">
        <v>6</v>
      </c>
      <c r="J6" s="69">
        <v>7</v>
      </c>
      <c r="K6" s="69"/>
      <c r="L6" s="16">
        <v>8</v>
      </c>
      <c r="M6" s="38">
        <v>9</v>
      </c>
      <c r="N6" s="38">
        <v>10</v>
      </c>
    </row>
    <row r="7" spans="1:14" ht="15.6" x14ac:dyDescent="0.3">
      <c r="A7" s="23">
        <v>1</v>
      </c>
      <c r="B7" s="70"/>
      <c r="C7" s="70"/>
      <c r="D7" s="68"/>
      <c r="E7" s="68"/>
      <c r="F7" s="31">
        <f>IF(D7&gt;=5000,2500,0)</f>
        <v>0</v>
      </c>
      <c r="G7" s="68"/>
      <c r="H7" s="68"/>
      <c r="I7" s="34">
        <f>IF(G7&gt;=5000,2500,0)</f>
        <v>0</v>
      </c>
      <c r="J7" s="68"/>
      <c r="K7" s="68"/>
      <c r="L7" s="34">
        <f>IF(J7&gt;=5000,2500,0)</f>
        <v>0</v>
      </c>
      <c r="M7" s="34">
        <f>F7+I7+L7</f>
        <v>0</v>
      </c>
      <c r="N7" s="34">
        <f>M7*0.9</f>
        <v>0</v>
      </c>
    </row>
    <row r="8" spans="1:14" ht="15.6" x14ac:dyDescent="0.3">
      <c r="A8" s="23">
        <v>2</v>
      </c>
      <c r="B8" s="70"/>
      <c r="C8" s="70"/>
      <c r="D8" s="68"/>
      <c r="E8" s="68"/>
      <c r="F8" s="31">
        <f t="shared" ref="F8:F21" si="0">IF(D8&gt;=5000,2500,0)</f>
        <v>0</v>
      </c>
      <c r="G8" s="68"/>
      <c r="H8" s="68"/>
      <c r="I8" s="34">
        <f t="shared" ref="I8:I21" si="1">IF(G8&gt;=5000,2500,0)</f>
        <v>0</v>
      </c>
      <c r="J8" s="68"/>
      <c r="K8" s="68"/>
      <c r="L8" s="34">
        <f t="shared" ref="L8:L21" si="2">IF(J8&gt;=5000,2500,0)</f>
        <v>0</v>
      </c>
      <c r="M8" s="34">
        <f t="shared" ref="M8:M21" si="3">F8+I8+L8</f>
        <v>0</v>
      </c>
      <c r="N8" s="34">
        <f t="shared" ref="N8:N21" si="4">M8*0.9</f>
        <v>0</v>
      </c>
    </row>
    <row r="9" spans="1:14" ht="15.6" x14ac:dyDescent="0.3">
      <c r="A9" s="23">
        <v>3</v>
      </c>
      <c r="B9" s="70"/>
      <c r="C9" s="70"/>
      <c r="D9" s="68"/>
      <c r="E9" s="68"/>
      <c r="F9" s="31">
        <f t="shared" si="0"/>
        <v>0</v>
      </c>
      <c r="G9" s="68"/>
      <c r="H9" s="68"/>
      <c r="I9" s="34">
        <f t="shared" si="1"/>
        <v>0</v>
      </c>
      <c r="J9" s="68"/>
      <c r="K9" s="68"/>
      <c r="L9" s="34">
        <f t="shared" si="2"/>
        <v>0</v>
      </c>
      <c r="M9" s="34">
        <f t="shared" si="3"/>
        <v>0</v>
      </c>
      <c r="N9" s="34">
        <f t="shared" si="4"/>
        <v>0</v>
      </c>
    </row>
    <row r="10" spans="1:14" ht="15.6" x14ac:dyDescent="0.3">
      <c r="A10" s="23">
        <v>4</v>
      </c>
      <c r="B10" s="70"/>
      <c r="C10" s="70"/>
      <c r="D10" s="68"/>
      <c r="E10" s="68"/>
      <c r="F10" s="31">
        <f t="shared" si="0"/>
        <v>0</v>
      </c>
      <c r="G10" s="68"/>
      <c r="H10" s="68"/>
      <c r="I10" s="34">
        <f t="shared" si="1"/>
        <v>0</v>
      </c>
      <c r="J10" s="68"/>
      <c r="K10" s="68"/>
      <c r="L10" s="34">
        <f t="shared" si="2"/>
        <v>0</v>
      </c>
      <c r="M10" s="34">
        <f t="shared" si="3"/>
        <v>0</v>
      </c>
      <c r="N10" s="34">
        <f t="shared" si="4"/>
        <v>0</v>
      </c>
    </row>
    <row r="11" spans="1:14" ht="15.6" x14ac:dyDescent="0.3">
      <c r="A11" s="23">
        <v>5</v>
      </c>
      <c r="B11" s="70"/>
      <c r="C11" s="70"/>
      <c r="D11" s="68"/>
      <c r="E11" s="68"/>
      <c r="F11" s="31">
        <f t="shared" si="0"/>
        <v>0</v>
      </c>
      <c r="G11" s="68"/>
      <c r="H11" s="68"/>
      <c r="I11" s="34">
        <f t="shared" si="1"/>
        <v>0</v>
      </c>
      <c r="J11" s="68"/>
      <c r="K11" s="68"/>
      <c r="L11" s="34">
        <f t="shared" si="2"/>
        <v>0</v>
      </c>
      <c r="M11" s="34">
        <f t="shared" si="3"/>
        <v>0</v>
      </c>
      <c r="N11" s="34">
        <f t="shared" si="4"/>
        <v>0</v>
      </c>
    </row>
    <row r="12" spans="1:14" ht="15.6" x14ac:dyDescent="0.3">
      <c r="A12" s="23">
        <v>6</v>
      </c>
      <c r="B12" s="70"/>
      <c r="C12" s="70"/>
      <c r="D12" s="68"/>
      <c r="E12" s="68"/>
      <c r="F12" s="31">
        <f t="shared" si="0"/>
        <v>0</v>
      </c>
      <c r="G12" s="68"/>
      <c r="H12" s="68"/>
      <c r="I12" s="34">
        <f t="shared" si="1"/>
        <v>0</v>
      </c>
      <c r="J12" s="68"/>
      <c r="K12" s="68"/>
      <c r="L12" s="34">
        <f t="shared" si="2"/>
        <v>0</v>
      </c>
      <c r="M12" s="34">
        <f t="shared" si="3"/>
        <v>0</v>
      </c>
      <c r="N12" s="34">
        <f t="shared" si="4"/>
        <v>0</v>
      </c>
    </row>
    <row r="13" spans="1:14" ht="15.6" x14ac:dyDescent="0.3">
      <c r="A13" s="23">
        <v>7</v>
      </c>
      <c r="B13" s="70"/>
      <c r="C13" s="70"/>
      <c r="D13" s="68"/>
      <c r="E13" s="68"/>
      <c r="F13" s="31">
        <f t="shared" si="0"/>
        <v>0</v>
      </c>
      <c r="G13" s="68"/>
      <c r="H13" s="68"/>
      <c r="I13" s="34">
        <f t="shared" si="1"/>
        <v>0</v>
      </c>
      <c r="J13" s="68"/>
      <c r="K13" s="68"/>
      <c r="L13" s="34">
        <f t="shared" si="2"/>
        <v>0</v>
      </c>
      <c r="M13" s="34">
        <f t="shared" si="3"/>
        <v>0</v>
      </c>
      <c r="N13" s="34">
        <f t="shared" si="4"/>
        <v>0</v>
      </c>
    </row>
    <row r="14" spans="1:14" ht="15.6" x14ac:dyDescent="0.3">
      <c r="A14" s="23">
        <v>8</v>
      </c>
      <c r="B14" s="70"/>
      <c r="C14" s="70"/>
      <c r="D14" s="68"/>
      <c r="E14" s="68"/>
      <c r="F14" s="31">
        <f t="shared" si="0"/>
        <v>0</v>
      </c>
      <c r="G14" s="68"/>
      <c r="H14" s="68"/>
      <c r="I14" s="34">
        <f t="shared" si="1"/>
        <v>0</v>
      </c>
      <c r="J14" s="68"/>
      <c r="K14" s="68"/>
      <c r="L14" s="34">
        <f t="shared" si="2"/>
        <v>0</v>
      </c>
      <c r="M14" s="34">
        <f t="shared" si="3"/>
        <v>0</v>
      </c>
      <c r="N14" s="34">
        <f t="shared" si="4"/>
        <v>0</v>
      </c>
    </row>
    <row r="15" spans="1:14" ht="15.6" x14ac:dyDescent="0.3">
      <c r="A15" s="23">
        <v>9</v>
      </c>
      <c r="B15" s="70"/>
      <c r="C15" s="70"/>
      <c r="D15" s="68"/>
      <c r="E15" s="68"/>
      <c r="F15" s="31">
        <f t="shared" si="0"/>
        <v>0</v>
      </c>
      <c r="G15" s="68"/>
      <c r="H15" s="68"/>
      <c r="I15" s="34">
        <f t="shared" si="1"/>
        <v>0</v>
      </c>
      <c r="J15" s="68"/>
      <c r="K15" s="68"/>
      <c r="L15" s="34">
        <f t="shared" si="2"/>
        <v>0</v>
      </c>
      <c r="M15" s="34">
        <f t="shared" si="3"/>
        <v>0</v>
      </c>
      <c r="N15" s="34">
        <f t="shared" si="4"/>
        <v>0</v>
      </c>
    </row>
    <row r="16" spans="1:14" ht="15.6" x14ac:dyDescent="0.3">
      <c r="A16" s="23">
        <v>10</v>
      </c>
      <c r="B16" s="70"/>
      <c r="C16" s="70"/>
      <c r="D16" s="68"/>
      <c r="E16" s="68"/>
      <c r="F16" s="31">
        <f t="shared" si="0"/>
        <v>0</v>
      </c>
      <c r="G16" s="68"/>
      <c r="H16" s="68"/>
      <c r="I16" s="34">
        <f t="shared" si="1"/>
        <v>0</v>
      </c>
      <c r="J16" s="68"/>
      <c r="K16" s="68"/>
      <c r="L16" s="34">
        <f t="shared" si="2"/>
        <v>0</v>
      </c>
      <c r="M16" s="34">
        <f t="shared" si="3"/>
        <v>0</v>
      </c>
      <c r="N16" s="34">
        <f t="shared" si="4"/>
        <v>0</v>
      </c>
    </row>
    <row r="17" spans="1:14" ht="15.6" x14ac:dyDescent="0.3">
      <c r="A17" s="23">
        <v>11</v>
      </c>
      <c r="B17" s="70"/>
      <c r="C17" s="70"/>
      <c r="D17" s="68"/>
      <c r="E17" s="68"/>
      <c r="F17" s="31">
        <f t="shared" si="0"/>
        <v>0</v>
      </c>
      <c r="G17" s="68"/>
      <c r="H17" s="68"/>
      <c r="I17" s="34">
        <f t="shared" si="1"/>
        <v>0</v>
      </c>
      <c r="J17" s="68"/>
      <c r="K17" s="68"/>
      <c r="L17" s="34">
        <f t="shared" si="2"/>
        <v>0</v>
      </c>
      <c r="M17" s="34">
        <f t="shared" si="3"/>
        <v>0</v>
      </c>
      <c r="N17" s="34">
        <f t="shared" si="4"/>
        <v>0</v>
      </c>
    </row>
    <row r="18" spans="1:14" ht="15.6" x14ac:dyDescent="0.3">
      <c r="A18" s="23">
        <v>12</v>
      </c>
      <c r="B18" s="70"/>
      <c r="C18" s="70"/>
      <c r="D18" s="68"/>
      <c r="E18" s="68"/>
      <c r="F18" s="31">
        <f t="shared" si="0"/>
        <v>0</v>
      </c>
      <c r="G18" s="68"/>
      <c r="H18" s="68"/>
      <c r="I18" s="34">
        <f t="shared" si="1"/>
        <v>0</v>
      </c>
      <c r="J18" s="68"/>
      <c r="K18" s="68"/>
      <c r="L18" s="34">
        <f t="shared" si="2"/>
        <v>0</v>
      </c>
      <c r="M18" s="34">
        <f t="shared" si="3"/>
        <v>0</v>
      </c>
      <c r="N18" s="34">
        <f t="shared" si="4"/>
        <v>0</v>
      </c>
    </row>
    <row r="19" spans="1:14" ht="15.6" x14ac:dyDescent="0.3">
      <c r="A19" s="23">
        <v>13</v>
      </c>
      <c r="B19" s="70"/>
      <c r="C19" s="70"/>
      <c r="D19" s="68"/>
      <c r="E19" s="68"/>
      <c r="F19" s="31">
        <f t="shared" si="0"/>
        <v>0</v>
      </c>
      <c r="G19" s="68"/>
      <c r="H19" s="68"/>
      <c r="I19" s="34">
        <f t="shared" si="1"/>
        <v>0</v>
      </c>
      <c r="J19" s="68"/>
      <c r="K19" s="68"/>
      <c r="L19" s="34">
        <f t="shared" si="2"/>
        <v>0</v>
      </c>
      <c r="M19" s="34">
        <f t="shared" si="3"/>
        <v>0</v>
      </c>
      <c r="N19" s="34">
        <f t="shared" si="4"/>
        <v>0</v>
      </c>
    </row>
    <row r="20" spans="1:14" ht="15.6" x14ac:dyDescent="0.3">
      <c r="A20" s="23">
        <v>14</v>
      </c>
      <c r="B20" s="70"/>
      <c r="C20" s="70"/>
      <c r="D20" s="68"/>
      <c r="E20" s="68"/>
      <c r="F20" s="31">
        <f t="shared" si="0"/>
        <v>0</v>
      </c>
      <c r="G20" s="68"/>
      <c r="H20" s="68"/>
      <c r="I20" s="34">
        <f t="shared" si="1"/>
        <v>0</v>
      </c>
      <c r="J20" s="68"/>
      <c r="K20" s="68"/>
      <c r="L20" s="34">
        <f t="shared" si="2"/>
        <v>0</v>
      </c>
      <c r="M20" s="34">
        <f t="shared" si="3"/>
        <v>0</v>
      </c>
      <c r="N20" s="34">
        <f t="shared" si="4"/>
        <v>0</v>
      </c>
    </row>
    <row r="21" spans="1:14" ht="15.6" x14ac:dyDescent="0.3">
      <c r="A21" s="23">
        <v>15</v>
      </c>
      <c r="B21" s="70"/>
      <c r="C21" s="70"/>
      <c r="D21" s="68"/>
      <c r="E21" s="68"/>
      <c r="F21" s="31">
        <f t="shared" si="0"/>
        <v>0</v>
      </c>
      <c r="G21" s="68"/>
      <c r="H21" s="68"/>
      <c r="I21" s="34">
        <f t="shared" si="1"/>
        <v>0</v>
      </c>
      <c r="J21" s="68"/>
      <c r="K21" s="68"/>
      <c r="L21" s="34">
        <f t="shared" si="2"/>
        <v>0</v>
      </c>
      <c r="M21" s="34">
        <f t="shared" si="3"/>
        <v>0</v>
      </c>
      <c r="N21" s="34">
        <f t="shared" si="4"/>
        <v>0</v>
      </c>
    </row>
    <row r="22" spans="1:14" s="1" customFormat="1" ht="14.4" x14ac:dyDescent="0.3">
      <c r="A22" s="14" t="s">
        <v>88</v>
      </c>
      <c r="B22" s="14"/>
      <c r="C22" s="14"/>
      <c r="D22" s="14"/>
      <c r="E22" s="14"/>
      <c r="F22" s="58">
        <f>SUM(F7:F21)</f>
        <v>0</v>
      </c>
      <c r="G22" s="59"/>
      <c r="H22" s="59"/>
      <c r="I22" s="58">
        <f>SUM(I7:I21)</f>
        <v>0</v>
      </c>
      <c r="J22" s="59"/>
      <c r="K22" s="59"/>
      <c r="L22" s="58">
        <f>SUM(L7:L21)</f>
        <v>0</v>
      </c>
      <c r="M22" s="58">
        <f>SUM(M7:M21)</f>
        <v>0</v>
      </c>
      <c r="N22" s="58">
        <f>SUM(N7:N21)</f>
        <v>0</v>
      </c>
    </row>
  </sheetData>
  <sheetProtection sheet="1" objects="1" scenarios="1"/>
  <mergeCells count="79">
    <mergeCell ref="A2:B2"/>
    <mergeCell ref="C2:D2"/>
    <mergeCell ref="G2:H2"/>
    <mergeCell ref="I2:J2"/>
    <mergeCell ref="K2:N2"/>
    <mergeCell ref="D7:E7"/>
    <mergeCell ref="J7:K7"/>
    <mergeCell ref="J5:K5"/>
    <mergeCell ref="J4:L4"/>
    <mergeCell ref="A4:A5"/>
    <mergeCell ref="N4:N5"/>
    <mergeCell ref="B4:C5"/>
    <mergeCell ref="B6:C6"/>
    <mergeCell ref="D4:F4"/>
    <mergeCell ref="D5:E5"/>
    <mergeCell ref="D6:E6"/>
    <mergeCell ref="M4:M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G4:I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J18:K18"/>
    <mergeCell ref="J19:K19"/>
    <mergeCell ref="J20:K20"/>
    <mergeCell ref="J21:K21"/>
    <mergeCell ref="J6:K6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</mergeCells>
  <dataValidations count="4">
    <dataValidation type="custom" allowBlank="1" showInputMessage="1" showErrorMessage="1" sqref="I22 L22:N22">
      <formula1>((E22-G22)*A22)*B22</formula1>
    </dataValidation>
    <dataValidation allowBlank="1" showInputMessage="1" showErrorMessage="1" promptTitle="Eingabe!" prompt="Summe der auf dieses Gewerk entfallenden Rechnungen eingeben" sqref="D7:E21 G7:H21 J7:K21"/>
    <dataValidation allowBlank="1" showInputMessage="1" showErrorMessage="1" promptTitle="Eingabe!" prompt="Hier betroffene Ladenlokale aus dem 1. Beiblatt &quot;3.1 B a)+b) V-Fonds Anmietung&quot; der Tabelle eintragen!" sqref="B7:C21"/>
    <dataValidation type="custom" allowBlank="1" showInputMessage="1" showErrorMessage="1" sqref="F22">
      <formula1>((B22-D22)*XFC22)*XFD22</formula1>
    </dataValidation>
  </dataValidations>
  <pageMargins left="0.70866141732283472" right="0.70866141732283472" top="0.78740157480314965" bottom="0.78740157480314965" header="0.31496062992125984" footer="0.31496062992125984"/>
  <pageSetup paperSize="9" scale="71" orientation="landscape" verticalDpi="0" r:id="rId1"/>
  <headerFooter>
    <oddHeader>&amp;L&amp;"-,Fett"&amp;10Sofortprogramm zur Stärkung der Innenstädte und Zentren&amp;"-,Standard"
Beiblatt Fördergegenstand "Verfügungsfonds Anmietung" - Förderung der baulichen Anpassung bzw. Herrichtung der Ladenlokale (Nr. 3.1 B Buchstabe c) des Aufrufs)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K3" sqref="K3"/>
    </sheetView>
  </sheetViews>
  <sheetFormatPr baseColWidth="10" defaultRowHeight="15" x14ac:dyDescent="0.25"/>
  <cols>
    <col min="1" max="1" width="3.6328125" customWidth="1"/>
    <col min="2" max="2" width="13.453125" customWidth="1"/>
    <col min="3" max="3" width="10" customWidth="1"/>
    <col min="4" max="4" width="9.6328125" customWidth="1"/>
    <col min="5" max="5" width="10.36328125" customWidth="1"/>
    <col min="6" max="6" width="10.54296875" customWidth="1"/>
    <col min="7" max="8" width="11.90625" customWidth="1"/>
    <col min="9" max="9" width="11.6328125" customWidth="1"/>
    <col min="10" max="10" width="11.08984375" customWidth="1"/>
    <col min="11" max="11" width="13.6328125" customWidth="1"/>
    <col min="12" max="13" width="10.81640625" customWidth="1"/>
    <col min="14" max="14" width="26.08984375" customWidth="1"/>
  </cols>
  <sheetData>
    <row r="1" spans="1:14" ht="15.6" x14ac:dyDescent="0.3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15.6" x14ac:dyDescent="0.25">
      <c r="A2" s="66" t="s">
        <v>11</v>
      </c>
      <c r="B2" s="65"/>
      <c r="C2" s="61" t="str">
        <f>'3.1 B a)+b) V-Fonds Anmietung'!C2:D2</f>
        <v>Stadt Castrop-Rauxel</v>
      </c>
      <c r="D2" s="63"/>
      <c r="E2" s="8"/>
      <c r="F2" s="37" t="s">
        <v>10</v>
      </c>
      <c r="G2" s="61">
        <f>'3.1 B a)+b) V-Fonds Anmietung'!G2:H2</f>
        <v>1</v>
      </c>
      <c r="H2" s="63"/>
      <c r="I2" s="64" t="s">
        <v>12</v>
      </c>
      <c r="J2" s="65"/>
      <c r="K2" s="61" t="str">
        <f>'3.1 B a)+b) V-Fonds Anmietung'!K2:N2</f>
        <v>Altstadt Castrop</v>
      </c>
      <c r="L2" s="62"/>
      <c r="M2" s="62"/>
      <c r="N2" s="63"/>
    </row>
    <row r="3" spans="1:14" ht="15.6" x14ac:dyDescent="0.3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1:14" ht="103.2" customHeight="1" x14ac:dyDescent="0.25">
      <c r="A4" s="39" t="s">
        <v>0</v>
      </c>
      <c r="B4" s="71" t="s">
        <v>7</v>
      </c>
      <c r="C4" s="71"/>
      <c r="D4" s="39" t="s">
        <v>72</v>
      </c>
      <c r="E4" s="71" t="s">
        <v>71</v>
      </c>
      <c r="F4" s="71"/>
      <c r="G4" s="12" t="s">
        <v>80</v>
      </c>
      <c r="H4" s="91" t="s">
        <v>91</v>
      </c>
      <c r="I4" s="92"/>
      <c r="J4" s="89" t="s">
        <v>96</v>
      </c>
      <c r="K4" s="90"/>
      <c r="L4" s="86" t="s">
        <v>85</v>
      </c>
      <c r="M4" s="86"/>
      <c r="N4" s="12" t="s">
        <v>92</v>
      </c>
    </row>
    <row r="5" spans="1:14" x14ac:dyDescent="0.25">
      <c r="A5" s="38">
        <v>1</v>
      </c>
      <c r="B5" s="69">
        <v>2</v>
      </c>
      <c r="C5" s="69"/>
      <c r="D5" s="38">
        <v>3</v>
      </c>
      <c r="E5" s="69">
        <v>4</v>
      </c>
      <c r="F5" s="69"/>
      <c r="G5" s="38">
        <v>5</v>
      </c>
      <c r="H5" s="79">
        <v>6</v>
      </c>
      <c r="I5" s="80"/>
      <c r="J5" s="79">
        <v>7</v>
      </c>
      <c r="K5" s="80"/>
      <c r="L5" s="69">
        <v>8</v>
      </c>
      <c r="M5" s="69"/>
      <c r="N5" s="38">
        <v>9</v>
      </c>
    </row>
    <row r="6" spans="1:14" x14ac:dyDescent="0.25">
      <c r="A6" s="49">
        <v>1</v>
      </c>
      <c r="B6" s="84" t="s">
        <v>81</v>
      </c>
      <c r="C6" s="84"/>
      <c r="D6" s="50">
        <v>1000</v>
      </c>
      <c r="E6" s="83">
        <v>450000</v>
      </c>
      <c r="F6" s="83"/>
      <c r="G6" s="32">
        <f>E6*0.5</f>
        <v>225000</v>
      </c>
      <c r="H6" s="87">
        <f>IFERROR(IF(G6/D6&lt;=200,G6,D6*200),)</f>
        <v>200000</v>
      </c>
      <c r="I6" s="88"/>
      <c r="J6" s="81">
        <v>43200</v>
      </c>
      <c r="K6" s="82"/>
      <c r="L6" s="85">
        <f>IF(H6&gt;=(200000-J6),(200000-J6),H6)</f>
        <v>156800</v>
      </c>
      <c r="M6" s="85"/>
      <c r="N6" s="55">
        <f>L6*0.9</f>
        <v>141120</v>
      </c>
    </row>
    <row r="7" spans="1:14" x14ac:dyDescent="0.25">
      <c r="A7" s="49">
        <v>2</v>
      </c>
      <c r="B7" s="70"/>
      <c r="C7" s="70"/>
      <c r="D7" s="50"/>
      <c r="E7" s="83"/>
      <c r="F7" s="83"/>
      <c r="G7" s="32">
        <f>E7*0.5</f>
        <v>0</v>
      </c>
      <c r="H7" s="87">
        <f t="shared" ref="H7:H10" si="0">IFERROR(IF(G7/D7&lt;=200,G7,D7*200),)</f>
        <v>0</v>
      </c>
      <c r="I7" s="88"/>
      <c r="J7" s="81">
        <v>0</v>
      </c>
      <c r="K7" s="82"/>
      <c r="L7" s="85">
        <f t="shared" ref="L7:L10" si="1">IF(H7&gt;=(200000-J7),(200000-J7),H7)</f>
        <v>0</v>
      </c>
      <c r="M7" s="85"/>
      <c r="N7" s="55">
        <f t="shared" ref="N7:N10" si="2">L7*0.9</f>
        <v>0</v>
      </c>
    </row>
    <row r="8" spans="1:14" x14ac:dyDescent="0.25">
      <c r="A8" s="49">
        <v>3</v>
      </c>
      <c r="B8" s="70"/>
      <c r="C8" s="70"/>
      <c r="D8" s="50"/>
      <c r="E8" s="83"/>
      <c r="F8" s="83"/>
      <c r="G8" s="32">
        <f>E8*0.5</f>
        <v>0</v>
      </c>
      <c r="H8" s="87">
        <f t="shared" si="0"/>
        <v>0</v>
      </c>
      <c r="I8" s="88"/>
      <c r="J8" s="81">
        <v>0</v>
      </c>
      <c r="K8" s="82"/>
      <c r="L8" s="85">
        <f t="shared" si="1"/>
        <v>0</v>
      </c>
      <c r="M8" s="85"/>
      <c r="N8" s="55">
        <f t="shared" si="2"/>
        <v>0</v>
      </c>
    </row>
    <row r="9" spans="1:14" x14ac:dyDescent="0.25">
      <c r="A9" s="49">
        <v>4</v>
      </c>
      <c r="B9" s="70"/>
      <c r="C9" s="70"/>
      <c r="D9" s="50"/>
      <c r="E9" s="83"/>
      <c r="F9" s="83"/>
      <c r="G9" s="32">
        <f>E9*0.5</f>
        <v>0</v>
      </c>
      <c r="H9" s="87">
        <f t="shared" si="0"/>
        <v>0</v>
      </c>
      <c r="I9" s="88"/>
      <c r="J9" s="81">
        <v>0</v>
      </c>
      <c r="K9" s="82"/>
      <c r="L9" s="85">
        <f t="shared" si="1"/>
        <v>0</v>
      </c>
      <c r="M9" s="85"/>
      <c r="N9" s="55">
        <f t="shared" si="2"/>
        <v>0</v>
      </c>
    </row>
    <row r="10" spans="1:14" x14ac:dyDescent="0.25">
      <c r="A10" s="49">
        <v>5</v>
      </c>
      <c r="B10" s="70"/>
      <c r="C10" s="70"/>
      <c r="D10" s="50"/>
      <c r="E10" s="83"/>
      <c r="F10" s="83"/>
      <c r="G10" s="32">
        <f>E10*0.5</f>
        <v>0</v>
      </c>
      <c r="H10" s="87">
        <f t="shared" si="0"/>
        <v>0</v>
      </c>
      <c r="I10" s="88"/>
      <c r="J10" s="81">
        <v>0</v>
      </c>
      <c r="K10" s="82"/>
      <c r="L10" s="85">
        <f t="shared" si="1"/>
        <v>0</v>
      </c>
      <c r="M10" s="85"/>
      <c r="N10" s="55">
        <f t="shared" si="2"/>
        <v>0</v>
      </c>
    </row>
    <row r="11" spans="1:14" s="52" customFormat="1" ht="14.4" x14ac:dyDescent="0.3">
      <c r="A11" s="14" t="s">
        <v>90</v>
      </c>
      <c r="B11" s="40"/>
      <c r="C11" s="40"/>
      <c r="D11" s="40"/>
      <c r="E11" s="40"/>
      <c r="F11" s="51"/>
      <c r="G11" s="51"/>
      <c r="H11" s="51"/>
      <c r="I11" s="51"/>
      <c r="J11" s="51"/>
      <c r="K11" s="51"/>
      <c r="L11" s="78">
        <f>SUM(L6:M10)</f>
        <v>156800</v>
      </c>
      <c r="M11" s="78"/>
      <c r="N11" s="60">
        <f>SUM(N6:N10)</f>
        <v>141120</v>
      </c>
    </row>
    <row r="12" spans="1:14" x14ac:dyDescent="0.25">
      <c r="F12" s="53"/>
      <c r="G12" s="54"/>
    </row>
    <row r="13" spans="1:14" x14ac:dyDescent="0.25">
      <c r="F13" s="53"/>
      <c r="G13" s="54"/>
      <c r="N13" s="35"/>
    </row>
    <row r="14" spans="1:14" x14ac:dyDescent="0.25">
      <c r="F14" s="53"/>
      <c r="G14" s="54"/>
    </row>
  </sheetData>
  <sheetProtection sheet="1" objects="1" scenarios="1"/>
  <mergeCells count="41">
    <mergeCell ref="A2:B2"/>
    <mergeCell ref="C2:D2"/>
    <mergeCell ref="G2:H2"/>
    <mergeCell ref="I2:J2"/>
    <mergeCell ref="K2:N2"/>
    <mergeCell ref="J4:K4"/>
    <mergeCell ref="J6:K6"/>
    <mergeCell ref="H7:I7"/>
    <mergeCell ref="H8:I8"/>
    <mergeCell ref="H4:I4"/>
    <mergeCell ref="H5:I5"/>
    <mergeCell ref="H6:I6"/>
    <mergeCell ref="L4:M4"/>
    <mergeCell ref="L5:M5"/>
    <mergeCell ref="L6:M6"/>
    <mergeCell ref="L7:M7"/>
    <mergeCell ref="L8:M8"/>
    <mergeCell ref="L9:M9"/>
    <mergeCell ref="L10:M10"/>
    <mergeCell ref="B9:C9"/>
    <mergeCell ref="E9:F9"/>
    <mergeCell ref="B10:C10"/>
    <mergeCell ref="E10:F10"/>
    <mergeCell ref="H9:I9"/>
    <mergeCell ref="H10:I10"/>
    <mergeCell ref="B4:C4"/>
    <mergeCell ref="E4:F4"/>
    <mergeCell ref="L11:M11"/>
    <mergeCell ref="J5:K5"/>
    <mergeCell ref="J7:K7"/>
    <mergeCell ref="J8:K8"/>
    <mergeCell ref="J9:K9"/>
    <mergeCell ref="J10:K10"/>
    <mergeCell ref="B7:C7"/>
    <mergeCell ref="E7:F7"/>
    <mergeCell ref="B8:C8"/>
    <mergeCell ref="E8:F8"/>
    <mergeCell ref="B5:C5"/>
    <mergeCell ref="E5:F5"/>
    <mergeCell ref="B6:C6"/>
    <mergeCell ref="E6:F6"/>
  </mergeCells>
  <dataValidations count="6">
    <dataValidation allowBlank="1" showInputMessage="1" showErrorMessage="1" promptTitle="Eingabe!" prompt="Hier betroffene Ladenlokale aus dem 1. Beiblatt &quot;3.1 B a)+b) V-Fonds Anmietung&quot; der Tabelle eintragen!" sqref="B6:C10"/>
    <dataValidation allowBlank="1" showInputMessage="1" showErrorMessage="1" promptTitle="Eingabe!" prompt="entstandene Baukosten eingeben" sqref="E6:F10"/>
    <dataValidation allowBlank="1" showInputMessage="1" showErrorMessage="1" promptTitle="Eingabe!" prompt="Verkaufsfläche des Ladenlokals eingeben" sqref="D6:D10"/>
    <dataValidation type="custom" allowBlank="1" showInputMessage="1" showErrorMessage="1" sqref="L11">
      <formula1>((H11-J11)*D11)*E11</formula1>
    </dataValidation>
    <dataValidation type="custom" allowBlank="1" showInputMessage="1" showErrorMessage="1" sqref="N11">
      <formula1>((I11-K11)*E11)*F11</formula1>
    </dataValidation>
    <dataValidation allowBlank="1" showInputMessage="1" showErrorMessage="1" promptTitle="Eingabe!" prompt="Angabe der bezuschussten Ausgaben für die Anmietung des betroffenen Ladenlokals (vgl. Beiblatt 3.1 B a)+b) V-Fonds Anmietung -&gt; Spalte 12)" sqref="J6:K10"/>
  </dataValidation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workbookViewId="0">
      <selection activeCell="G3" sqref="G3"/>
    </sheetView>
  </sheetViews>
  <sheetFormatPr baseColWidth="10" defaultRowHeight="15" x14ac:dyDescent="0.25"/>
  <cols>
    <col min="1" max="1" width="3.6328125" customWidth="1"/>
    <col min="2" max="2" width="13.453125" customWidth="1"/>
    <col min="3" max="3" width="10" customWidth="1"/>
    <col min="4" max="4" width="9.6328125" customWidth="1"/>
    <col min="5" max="5" width="10.36328125" customWidth="1"/>
    <col min="6" max="6" width="10.54296875" customWidth="1"/>
    <col min="7" max="7" width="10.1796875" customWidth="1"/>
    <col min="8" max="9" width="10.453125" customWidth="1"/>
    <col min="10" max="10" width="11.08984375" customWidth="1"/>
    <col min="11" max="11" width="13.6328125" customWidth="1"/>
    <col min="12" max="12" width="10.81640625" customWidth="1"/>
    <col min="13" max="13" width="30.1796875" customWidth="1"/>
    <col min="14" max="14" width="11.54296875" customWidth="1"/>
  </cols>
  <sheetData>
    <row r="1" spans="1:13" ht="15.6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ht="15.6" x14ac:dyDescent="0.25">
      <c r="A2" s="66" t="s">
        <v>11</v>
      </c>
      <c r="B2" s="65"/>
      <c r="C2" s="61" t="str">
        <f>'3.1 B a)+b) V-Fonds Anmietung'!C2:D2</f>
        <v>Stadt Castrop-Rauxel</v>
      </c>
      <c r="D2" s="63"/>
      <c r="E2" s="8"/>
      <c r="F2" s="24" t="s">
        <v>10</v>
      </c>
      <c r="G2" s="61">
        <f>'3.1 B a)+b) V-Fonds Anmietung'!G2:H2</f>
        <v>1</v>
      </c>
      <c r="H2" s="63"/>
      <c r="I2" s="64" t="s">
        <v>12</v>
      </c>
      <c r="J2" s="65"/>
      <c r="K2" s="61" t="str">
        <f>'3.1 B a)+b) V-Fonds Anmietung'!K2:N2</f>
        <v>Altstadt Castrop</v>
      </c>
      <c r="L2" s="62"/>
      <c r="M2" s="63"/>
    </row>
    <row r="3" spans="1:13" ht="15.6" x14ac:dyDescent="0.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3" ht="72" customHeight="1" x14ac:dyDescent="0.25">
      <c r="A4" s="26" t="s">
        <v>0</v>
      </c>
      <c r="B4" s="26" t="s">
        <v>69</v>
      </c>
      <c r="C4" s="71" t="s">
        <v>67</v>
      </c>
      <c r="D4" s="71"/>
      <c r="E4" s="26" t="s">
        <v>73</v>
      </c>
      <c r="F4" s="71" t="s">
        <v>74</v>
      </c>
      <c r="G4" s="71"/>
      <c r="H4" s="26" t="s">
        <v>68</v>
      </c>
      <c r="I4" s="71" t="s">
        <v>75</v>
      </c>
      <c r="J4" s="71"/>
      <c r="K4" s="71" t="s">
        <v>70</v>
      </c>
      <c r="L4" s="71"/>
      <c r="M4" s="26" t="s">
        <v>93</v>
      </c>
    </row>
    <row r="5" spans="1:13" x14ac:dyDescent="0.25">
      <c r="A5" s="25">
        <v>1</v>
      </c>
      <c r="B5" s="25">
        <v>2</v>
      </c>
      <c r="C5" s="69">
        <v>3</v>
      </c>
      <c r="D5" s="69"/>
      <c r="E5" s="25">
        <v>4</v>
      </c>
      <c r="F5" s="69">
        <v>5</v>
      </c>
      <c r="G5" s="69"/>
      <c r="H5" s="25">
        <v>6</v>
      </c>
      <c r="I5" s="69">
        <v>7</v>
      </c>
      <c r="J5" s="69"/>
      <c r="K5" s="69">
        <v>8</v>
      </c>
      <c r="L5" s="69"/>
      <c r="M5" s="25">
        <v>9</v>
      </c>
    </row>
    <row r="6" spans="1:13" ht="15.6" x14ac:dyDescent="0.3">
      <c r="A6" s="23">
        <v>1</v>
      </c>
      <c r="B6" s="30">
        <v>44593</v>
      </c>
      <c r="C6" s="93">
        <v>45413</v>
      </c>
      <c r="D6" s="93"/>
      <c r="E6" s="28">
        <v>23</v>
      </c>
      <c r="F6" s="94">
        <f>E6/24</f>
        <v>0.95833333333333337</v>
      </c>
      <c r="G6" s="94"/>
      <c r="H6" s="29">
        <v>0.7</v>
      </c>
      <c r="I6" s="95">
        <f>H6/100%</f>
        <v>0.7</v>
      </c>
      <c r="J6" s="95"/>
      <c r="K6" s="94">
        <f>F6*I6</f>
        <v>0.67083333333333328</v>
      </c>
      <c r="L6" s="94"/>
      <c r="M6" s="56">
        <f>75000*K6</f>
        <v>50312.499999999993</v>
      </c>
    </row>
    <row r="12" spans="1:13" x14ac:dyDescent="0.25">
      <c r="K12" s="27"/>
    </row>
  </sheetData>
  <sheetProtection sheet="1" objects="1" scenarios="1"/>
  <mergeCells count="17">
    <mergeCell ref="A2:B2"/>
    <mergeCell ref="C2:D2"/>
    <mergeCell ref="G2:H2"/>
    <mergeCell ref="I2:J2"/>
    <mergeCell ref="K2:M2"/>
    <mergeCell ref="K5:L5"/>
    <mergeCell ref="K4:L4"/>
    <mergeCell ref="K6:L6"/>
    <mergeCell ref="I4:J4"/>
    <mergeCell ref="I6:J6"/>
    <mergeCell ref="C4:D4"/>
    <mergeCell ref="C6:D6"/>
    <mergeCell ref="C5:D5"/>
    <mergeCell ref="F5:G5"/>
    <mergeCell ref="I5:J5"/>
    <mergeCell ref="F4:G4"/>
    <mergeCell ref="F6:G6"/>
  </mergeCells>
  <dataValidations count="4">
    <dataValidation allowBlank="1" showInputMessage="1" showErrorMessage="1" promptTitle="Eingabe!" prompt="Beschäftigungsbeginn eintragen" sqref="B6"/>
    <dataValidation allowBlank="1" showInputMessage="1" showErrorMessage="1" promptTitle="Eingabe!" prompt="Beschäftigungsende eintragen!" sqref="C6:D6"/>
    <dataValidation allowBlank="1" showInputMessage="1" showErrorMessage="1" promptTitle="Eingabe!" prompt="Beschäftigungsdauer in Monaten eingeben" sqref="E6"/>
    <dataValidation allowBlank="1" showInputMessage="1" showErrorMessage="1" promptTitle="Eingabe!" prompt="Stellenanteil der geförderten Stelle in % eingeben" sqref="H6"/>
  </dataValidations>
  <pageMargins left="0.70866141732283472" right="0.70866141732283472" top="0.78740157480314965" bottom="0.78740157480314965" header="0.31496062992125984" footer="0.31496062992125984"/>
  <pageSetup paperSize="9" scale="71" orientation="landscape" verticalDpi="0" r:id="rId1"/>
  <headerFooter>
    <oddHeader>&amp;L&amp;"Calibri,Fett"&amp;10Sofortprogramm zur Stärkung der Innenstädte und Zentren&amp;"Calibri,Standard"
Beiblatt Fördergegenstand "Anstoß eines Zentrenmanagements und Innenstadt-Verfügungsfonds" - Förderung kommunaler Personalausgaben (Nr. 3.4 C des Aufrufs)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3.1 B a)+b) V-Fonds Anmietung</vt:lpstr>
      <vt:lpstr>Hinweise VF Anmietung</vt:lpstr>
      <vt:lpstr>3.1 B c) Umbaupauschale</vt:lpstr>
      <vt:lpstr>3.1 B d) Umbaupauschale</vt:lpstr>
      <vt:lpstr>3.4 C kom. Personalausgaben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Goer, Thorben (MHKBG)</dc:creator>
  <cp:lastModifiedBy>Goer, Thorben (MHKBG)</cp:lastModifiedBy>
  <cp:lastPrinted>2022-01-25T09:31:55Z</cp:lastPrinted>
  <dcterms:created xsi:type="dcterms:W3CDTF">2020-09-28T10:44:23Z</dcterms:created>
  <dcterms:modified xsi:type="dcterms:W3CDTF">2022-02-08T06:30:48Z</dcterms:modified>
</cp:coreProperties>
</file>