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mc:AlternateContent xmlns:mc="http://schemas.openxmlformats.org/markup-compatibility/2006">
    <mc:Choice Requires="x15">
      <x15ac:absPath xmlns:x15ac="http://schemas.microsoft.com/office/spreadsheetml/2010/11/ac" url="T:\Dez54\03_Abwasser\54.7 Abwasserbeseitigung\54.7.16 QM Kommunal\§ 8 WHG Erlaubnis\Mischrechnung\"/>
    </mc:Choice>
  </mc:AlternateContent>
  <bookViews>
    <workbookView xWindow="-110" yWindow="-110" windowWidth="23260" windowHeight="12460"/>
  </bookViews>
  <sheets>
    <sheet name="Mischrechnung" sheetId="1" r:id="rId1"/>
    <sheet name="Gewässerdaten" sheetId="2" r:id="rId2"/>
    <sheet name="Kläranlagendaten" sheetId="4" r:id="rId3"/>
    <sheet name="Fließgewässertypen" sheetId="3" r:id="rId4"/>
  </sheets>
  <definedNames>
    <definedName name="_xlnm.Database">Mischrechnung!$A$1:$K$205</definedName>
    <definedName name="_xlnm.Print_Area" localSheetId="1">Gewässerdaten!$A$1:$L$55</definedName>
    <definedName name="_xlnm.Print_Area" localSheetId="2">Kläranlagendaten!$A$1:$F$31</definedName>
    <definedName name="_xlnm.Print_Area" localSheetId="0">Mischrechnung!$A$1:$J$26</definedName>
    <definedName name="Z_374C9876_AEDD_47A5_86B9_0775218D65EB_.wvu.PrintArea" localSheetId="0" hidden="1">Mischrechnung!$A$1:$K$16</definedName>
  </definedNames>
  <calcPr calcId="162913"/>
  <customWorkbookViews>
    <customWorkbookView name="Winter, Markus - Persönliche Ansicht" guid="{374C9876-AEDD-47A5-86B9-0775218D65EB}" mergeInterval="0" personalView="1" maximized="1" windowWidth="1680" windowHeight="79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2" l="1"/>
  <c r="D46" i="2"/>
  <c r="E46" i="2"/>
  <c r="F46" i="2"/>
  <c r="G46" i="2"/>
  <c r="H46" i="2"/>
  <c r="C47" i="2"/>
  <c r="D47" i="2"/>
  <c r="E47" i="2"/>
  <c r="F47" i="2"/>
  <c r="G47" i="2"/>
  <c r="H47" i="2"/>
  <c r="C48" i="2"/>
  <c r="D48" i="2"/>
  <c r="E48" i="2"/>
  <c r="F48" i="2"/>
  <c r="G48" i="2"/>
  <c r="H48" i="2"/>
  <c r="D45" i="2"/>
  <c r="E45" i="2"/>
  <c r="F45" i="2"/>
  <c r="G45" i="2"/>
  <c r="H45" i="2"/>
  <c r="C45" i="2"/>
  <c r="J46" i="2" l="1"/>
  <c r="J47" i="2"/>
  <c r="J48" i="2"/>
  <c r="J45" i="2"/>
  <c r="D10" i="1"/>
  <c r="E1" i="1"/>
  <c r="E13" i="1" l="1"/>
  <c r="E14" i="1"/>
  <c r="E15" i="1"/>
  <c r="D11" i="1"/>
  <c r="D9" i="1"/>
  <c r="D8" i="1"/>
  <c r="B15" i="4"/>
  <c r="A22" i="2" l="1"/>
  <c r="D23" i="2" s="1"/>
  <c r="B17" i="4"/>
  <c r="D27" i="4"/>
  <c r="D26" i="4"/>
  <c r="D25" i="4"/>
  <c r="D24" i="4"/>
  <c r="C13" i="1" l="1"/>
  <c r="C14" i="1"/>
  <c r="C15" i="1"/>
  <c r="E19" i="1"/>
  <c r="D25" i="2"/>
  <c r="E17" i="1"/>
  <c r="D44" i="2"/>
  <c r="E44" i="2"/>
  <c r="F44" i="2"/>
  <c r="G44" i="2"/>
  <c r="H44" i="2"/>
  <c r="C44" i="2"/>
  <c r="B8" i="1"/>
  <c r="C8" i="1" s="1"/>
  <c r="B10" i="1"/>
  <c r="C10" i="1" s="1"/>
  <c r="B11" i="1"/>
  <c r="C11" i="1" s="1"/>
  <c r="B9" i="1"/>
  <c r="C9" i="1" s="1"/>
  <c r="E11" i="1" l="1"/>
  <c r="E8" i="1"/>
  <c r="E9" i="1"/>
  <c r="E10" i="1"/>
  <c r="E21" i="1"/>
  <c r="F9" i="1"/>
  <c r="G9" i="1" s="1"/>
  <c r="H9" i="1" s="1"/>
  <c r="F10" i="1" l="1"/>
  <c r="G10" i="1" s="1"/>
  <c r="H10" i="1" s="1"/>
  <c r="F8" i="1" l="1"/>
  <c r="G8" i="1" s="1"/>
  <c r="H8" i="1" s="1"/>
  <c r="F11" i="1"/>
  <c r="G11" i="1" s="1"/>
  <c r="H11" i="1" s="1"/>
  <c r="F14" i="1"/>
  <c r="G14" i="1" s="1"/>
  <c r="F13" i="1"/>
  <c r="G13" i="1" s="1"/>
  <c r="F15" i="1"/>
  <c r="G15" i="1" s="1"/>
</calcChain>
</file>

<file path=xl/comments1.xml><?xml version="1.0" encoding="utf-8"?>
<comments xmlns="http://schemas.openxmlformats.org/spreadsheetml/2006/main">
  <authors>
    <author>J. Strauch</author>
  </authors>
  <commentList>
    <comment ref="A22" authorId="0" shapeId="0">
      <text>
        <r>
          <rPr>
            <b/>
            <sz val="9"/>
            <color indexed="81"/>
            <rFont val="Segoe UI"/>
            <family val="2"/>
          </rPr>
          <t>J. Strauch:</t>
        </r>
        <r>
          <rPr>
            <sz val="9"/>
            <color indexed="81"/>
            <rFont val="Segoe UI"/>
            <family val="2"/>
          </rPr>
          <t xml:space="preserve">
KA-Abfluss, wird vom Gewässerabfluss abgezogen falls Pegel  uh Einleitung</t>
        </r>
      </text>
    </comment>
  </commentList>
</comments>
</file>

<file path=xl/sharedStrings.xml><?xml version="1.0" encoding="utf-8"?>
<sst xmlns="http://schemas.openxmlformats.org/spreadsheetml/2006/main" count="240" uniqueCount="164">
  <si>
    <t>Parameter</t>
  </si>
  <si>
    <t>[mg / l]</t>
  </si>
  <si>
    <t>[mg / s]</t>
  </si>
  <si>
    <t>[mg / l ]</t>
  </si>
  <si>
    <t>CSB</t>
  </si>
  <si>
    <t xml:space="preserve">Mischrechnung für die Kläranlage: </t>
  </si>
  <si>
    <t>km</t>
  </si>
  <si>
    <t>Datum</t>
  </si>
  <si>
    <t>Mittelwert</t>
  </si>
  <si>
    <t>Transport
im 
Gewässer oberhalb der Einleitung</t>
  </si>
  <si>
    <t>zulässiger Transport im Gewässer unterhalb</t>
  </si>
  <si>
    <t>berechneter Betriebs-
wert</t>
  </si>
  <si>
    <t xml:space="preserve">AGA </t>
  </si>
  <si>
    <t>berechneter Über-wachungs-
wert</t>
  </si>
  <si>
    <t>m³/a</t>
  </si>
  <si>
    <t>Erläuterungen</t>
  </si>
  <si>
    <t>Stoffname</t>
  </si>
  <si>
    <t>Einheit</t>
  </si>
  <si>
    <t>mg/l</t>
  </si>
  <si>
    <t xml:space="preserve">Messstelle: </t>
  </si>
  <si>
    <t>zulässige Konzen-tration im Gewässer unterhalb der Einleitung (s. OGewV für guten Zustand)</t>
  </si>
  <si>
    <t>zulässiger Transport der Einleitung</t>
  </si>
  <si>
    <r>
      <t>BSB</t>
    </r>
    <r>
      <rPr>
        <b/>
        <vertAlign val="subscript"/>
        <sz val="10"/>
        <rFont val="Arial"/>
        <family val="2"/>
      </rPr>
      <t>5</t>
    </r>
  </si>
  <si>
    <r>
      <t>NH</t>
    </r>
    <r>
      <rPr>
        <b/>
        <vertAlign val="subscript"/>
        <sz val="10"/>
        <rFont val="Arial"/>
        <family val="2"/>
      </rPr>
      <t>4</t>
    </r>
    <r>
      <rPr>
        <b/>
        <sz val="10"/>
        <rFont val="Arial"/>
        <family val="2"/>
      </rPr>
      <t>-N</t>
    </r>
  </si>
  <si>
    <r>
      <t>P</t>
    </r>
    <r>
      <rPr>
        <b/>
        <vertAlign val="subscript"/>
        <sz val="10"/>
        <rFont val="Arial"/>
        <family val="2"/>
      </rPr>
      <t>ges</t>
    </r>
  </si>
  <si>
    <r>
      <t>beantragter Betriebs-
wert</t>
    </r>
    <r>
      <rPr>
        <b/>
        <vertAlign val="superscript"/>
        <sz val="7"/>
        <rFont val="Arial"/>
        <family val="2"/>
      </rPr>
      <t>2</t>
    </r>
  </si>
  <si>
    <r>
      <rPr>
        <b/>
        <sz val="8"/>
        <rFont val="Arial"/>
        <family val="2"/>
      </rPr>
      <t>Stoff-Nr.</t>
    </r>
  </si>
  <si>
    <r>
      <rPr>
        <b/>
        <sz val="8"/>
        <rFont val="Arial"/>
        <family val="2"/>
      </rPr>
      <t>Sauerstoff</t>
    </r>
  </si>
  <si>
    <r>
      <rPr>
        <b/>
        <sz val="8"/>
        <rFont val="Arial"/>
        <family val="2"/>
      </rPr>
      <t>Kenngröße</t>
    </r>
  </si>
  <si>
    <r>
      <rPr>
        <sz val="8"/>
        <rFont val="Arial"/>
        <family val="2"/>
      </rPr>
      <t>Jahresmittelwert</t>
    </r>
  </si>
  <si>
    <r>
      <rPr>
        <sz val="8"/>
        <rFont val="Arial"/>
        <family val="2"/>
      </rPr>
      <t>1269 / 1262</t>
    </r>
  </si>
  <si>
    <r>
      <rPr>
        <sz val="8"/>
        <rFont val="Arial"/>
        <family val="2"/>
      </rPr>
      <t>1624 / 1625</t>
    </r>
  </si>
  <si>
    <r>
      <rPr>
        <b/>
        <sz val="8"/>
        <rFont val="Arial"/>
        <family val="2"/>
      </rPr>
      <t>Maßeinheit</t>
    </r>
  </si>
  <si>
    <r>
      <rPr>
        <sz val="8"/>
        <rFont val="Arial"/>
        <family val="2"/>
      </rPr>
      <t>µg/L</t>
    </r>
  </si>
  <si>
    <r>
      <rPr>
        <sz val="8"/>
        <rFont val="Arial"/>
        <family val="2"/>
      </rPr>
      <t>mg/L</t>
    </r>
  </si>
  <si>
    <r>
      <rPr>
        <sz val="8"/>
        <rFont val="Arial"/>
        <family val="2"/>
      </rPr>
      <t>Minimum/</t>
    </r>
  </si>
  <si>
    <r>
      <rPr>
        <sz val="8"/>
        <rFont val="Arial"/>
        <family val="2"/>
      </rPr>
      <t>Maximum</t>
    </r>
  </si>
  <si>
    <r>
      <rPr>
        <sz val="8"/>
        <rFont val="Arial"/>
        <family val="2"/>
      </rPr>
      <t>Minimum</t>
    </r>
  </si>
  <si>
    <r>
      <rPr>
        <b/>
        <sz val="8"/>
        <rFont val="Arial"/>
        <family val="2"/>
      </rPr>
      <t>Fießgewässertyp</t>
    </r>
  </si>
  <si>
    <r>
      <rPr>
        <sz val="8"/>
        <rFont val="Arial"/>
        <family val="2"/>
      </rPr>
      <t>Mittelgebirge,</t>
    </r>
  </si>
  <si>
    <r>
      <rPr>
        <sz val="8"/>
        <rFont val="Arial"/>
        <family val="2"/>
      </rPr>
      <t>basenarm</t>
    </r>
  </si>
  <si>
    <r>
      <rPr>
        <sz val="8"/>
        <rFont val="Arial"/>
        <family val="2"/>
      </rPr>
      <t>basenreich</t>
    </r>
  </si>
  <si>
    <r>
      <rPr>
        <sz val="8"/>
        <rFont val="Arial"/>
        <family val="2"/>
      </rPr>
      <t>Tiefland,</t>
    </r>
  </si>
  <si>
    <r>
      <rPr>
        <sz val="8"/>
        <rFont val="Arial"/>
        <family val="2"/>
      </rPr>
      <t>karbonatisch</t>
    </r>
  </si>
  <si>
    <r>
      <rPr>
        <sz val="8"/>
        <rFont val="Arial"/>
        <family val="2"/>
      </rPr>
      <t>silikatisch</t>
    </r>
  </si>
  <si>
    <r>
      <rPr>
        <sz val="8"/>
        <rFont val="Arial"/>
        <family val="2"/>
      </rPr>
      <t>Mittelgebirge</t>
    </r>
  </si>
  <si>
    <r>
      <rPr>
        <sz val="8"/>
        <rFont val="Arial"/>
        <family val="2"/>
      </rPr>
      <t>Tiefland</t>
    </r>
  </si>
  <si>
    <t>Anhang D5 zum Monitoring-Leitfaden OFG_ab 4. Monitoringzyklus 2015-1018 (1)</t>
  </si>
  <si>
    <t>Allgemein chemisch-physikalische Parameter</t>
  </si>
  <si>
    <t>Allgemeine chemisch-physikalische Qualitätskomponenten (ACP) ohne Temperatur</t>
  </si>
  <si>
    <t>Anforderungen an den guten ökologischen Zustand und das gute ökologische Potenzial</t>
  </si>
  <si>
    <t>Herkunft der ACP-Orientierungswerte: OGewV 2016, Anlage 7</t>
  </si>
  <si>
    <t>Name</t>
  </si>
  <si>
    <t>Ammoniak-Stickstoff</t>
  </si>
  <si>
    <t>Ammonium-Stickstoff</t>
  </si>
  <si>
    <t>Chlorid</t>
  </si>
  <si>
    <t>Eisen</t>
  </si>
  <si>
    <t>Nitrit-Stickstoff</t>
  </si>
  <si>
    <t>Organischer Kohlenstoff, gesamt</t>
  </si>
  <si>
    <t>Orthophosphat-Phosphor</t>
  </si>
  <si>
    <t>Phosphor, gesamt / Gesamtphosphat-Phosphor</t>
  </si>
  <si>
    <t>pH-Wert</t>
  </si>
  <si>
    <t>Sulfat</t>
  </si>
  <si>
    <t>Sauerstoffzehrung in 5 Tagen / Biochemischer Sauerstoffbedarf in 5 Tagen</t>
  </si>
  <si>
    <t>Grobmaterialreiche, silikatische Mittelgebirgsbäche</t>
  </si>
  <si>
    <t>Feinmaterialreiche, karbonatische Mittelgebirgsbäche</t>
  </si>
  <si>
    <t>Grobmaterialreiche, karbonatische Mittelgebirgsbäche</t>
  </si>
  <si>
    <t>Silikatische, fein- bis grobmaterialreiche Mittelgebirgsflüsse</t>
  </si>
  <si>
    <t>Kiesgeprägte Ströme</t>
  </si>
  <si>
    <t>Organisch geprägte Bäche</t>
  </si>
  <si>
    <t>Organisch geprägte Flüsse</t>
  </si>
  <si>
    <t>Sandgeprägte Tieflandbäche</t>
  </si>
  <si>
    <t>Sand- und lehmgeprägte Tieflandflüsse</t>
  </si>
  <si>
    <t>Kiesgeprägte Tieflandbäche</t>
  </si>
  <si>
    <t>Kiesgeprägte Tieflandflüsse</t>
  </si>
  <si>
    <t>Löss-lehmgeprägte Tieflandbäche</t>
  </si>
  <si>
    <t>Kleine Niederungsfließgewässer in Fluss- und Stromtälern</t>
  </si>
  <si>
    <t>Sandgeprägte Ströme</t>
  </si>
  <si>
    <t>Große sand- und lehmgeprägte Tieflandflüsse</t>
  </si>
  <si>
    <t>Feinmaterialreiche, silikatische Mittelgebirgsbäche</t>
  </si>
  <si>
    <t>Karbonatische, fein- bis grobmaterialreiche Mittelgebirgsflüsse</t>
  </si>
  <si>
    <t>Große Flüsse des Mittelgebirges</t>
  </si>
  <si>
    <t>5.1</t>
  </si>
  <si>
    <t>9.1</t>
  </si>
  <si>
    <t>9.2</t>
  </si>
  <si>
    <t>11 MG,ba</t>
  </si>
  <si>
    <t>11 MG,br</t>
  </si>
  <si>
    <t>11 TL,ba</t>
  </si>
  <si>
    <t>11 TL,br</t>
  </si>
  <si>
    <t>14 karb</t>
  </si>
  <si>
    <t>14 silik</t>
  </si>
  <si>
    <t>16 karb</t>
  </si>
  <si>
    <t>16 silik</t>
  </si>
  <si>
    <t>19 MG</t>
  </si>
  <si>
    <t>19 TL</t>
  </si>
  <si>
    <t>15g</t>
  </si>
  <si>
    <t>l/s</t>
  </si>
  <si>
    <t>TOC</t>
  </si>
  <si>
    <t>von:</t>
  </si>
  <si>
    <t>bis:</t>
  </si>
  <si>
    <t>Datum der Probenahme</t>
  </si>
  <si>
    <t>Messzeitraum</t>
  </si>
  <si>
    <r>
      <t>BSB</t>
    </r>
    <r>
      <rPr>
        <vertAlign val="subscript"/>
        <sz val="10"/>
        <rFont val="Arial"/>
        <family val="2"/>
      </rPr>
      <t>5</t>
    </r>
  </si>
  <si>
    <r>
      <t>NH</t>
    </r>
    <r>
      <rPr>
        <vertAlign val="subscript"/>
        <sz val="10"/>
        <rFont val="Arial"/>
        <family val="2"/>
      </rPr>
      <t>4</t>
    </r>
    <r>
      <rPr>
        <sz val="10"/>
        <rFont val="Arial"/>
        <family val="2"/>
      </rPr>
      <t>-N</t>
    </r>
  </si>
  <si>
    <r>
      <t>P</t>
    </r>
    <r>
      <rPr>
        <vertAlign val="subscript"/>
        <sz val="10"/>
        <rFont val="Arial"/>
        <family val="2"/>
      </rPr>
      <t>ges</t>
    </r>
  </si>
  <si>
    <t>Gewässerdaten</t>
  </si>
  <si>
    <t>MQ</t>
  </si>
  <si>
    <t>Name des Gewässers:</t>
  </si>
  <si>
    <t>Gewässertyp gem. OGewV:</t>
  </si>
  <si>
    <t>Alterntiv: Daten aus ELWAS</t>
  </si>
  <si>
    <t>Name des Pegels:</t>
  </si>
  <si>
    <t>Lage des Pegels:</t>
  </si>
  <si>
    <t>Auwertezeitraum</t>
  </si>
  <si>
    <t>Kläranagendaten</t>
  </si>
  <si>
    <t>Jahr</t>
  </si>
  <si>
    <t>JAM</t>
  </si>
  <si>
    <t>Rechenwert für Mischrechnung</t>
  </si>
  <si>
    <t>Mittelwert:</t>
  </si>
  <si>
    <t>oberhalb Einleitung</t>
  </si>
  <si>
    <t>Name der Kläranlage:</t>
  </si>
  <si>
    <t>aus  Betriebsdaten</t>
  </si>
  <si>
    <t>Eingabefeld</t>
  </si>
  <si>
    <t>Wert für weitere Berechnungen</t>
  </si>
  <si>
    <t>unterhalb Einleitung</t>
  </si>
  <si>
    <t>Anlage 1 zur Mischrechnung</t>
  </si>
  <si>
    <t>Anlage 2 zur Mischrechnung</t>
  </si>
  <si>
    <t>Jahresabwassermenge:</t>
  </si>
  <si>
    <r>
      <t xml:space="preserve">Gewässerabfluss </t>
    </r>
    <r>
      <rPr>
        <b/>
        <u/>
        <sz val="10"/>
        <rFont val="Arial"/>
        <family val="2"/>
      </rPr>
      <t>oberhalb</t>
    </r>
    <r>
      <rPr>
        <b/>
        <sz val="10"/>
        <rFont val="Arial"/>
        <family val="2"/>
      </rPr>
      <t xml:space="preserve"> Einleitung:</t>
    </r>
  </si>
  <si>
    <r>
      <t xml:space="preserve">Gewässerabfluss </t>
    </r>
    <r>
      <rPr>
        <b/>
        <u/>
        <sz val="10"/>
        <rFont val="Arial"/>
        <family val="2"/>
      </rPr>
      <t>unterhalb</t>
    </r>
    <r>
      <rPr>
        <b/>
        <sz val="10"/>
        <rFont val="Arial"/>
        <family val="2"/>
      </rPr>
      <t xml:space="preserve"> Einleitung:</t>
    </r>
  </si>
  <si>
    <r>
      <rPr>
        <vertAlign val="superscript"/>
        <sz val="10"/>
        <rFont val="Arial"/>
        <family val="2"/>
      </rPr>
      <t>1)</t>
    </r>
    <r>
      <rPr>
        <sz val="10"/>
        <rFont val="Arial"/>
        <family val="2"/>
      </rPr>
      <t xml:space="preserve"> Q</t>
    </r>
    <r>
      <rPr>
        <vertAlign val="subscript"/>
        <sz val="10"/>
        <rFont val="Arial"/>
        <family val="2"/>
      </rPr>
      <t>183</t>
    </r>
    <r>
      <rPr>
        <sz val="10"/>
        <rFont val="Arial"/>
        <family val="2"/>
      </rPr>
      <t xml:space="preserve"> Wert: Im Rahmen der Mischrechnung ist für den Gewässerabfluss Q</t>
    </r>
    <r>
      <rPr>
        <vertAlign val="subscript"/>
        <sz val="10"/>
        <rFont val="Arial"/>
        <family val="2"/>
      </rPr>
      <t>183</t>
    </r>
    <r>
      <rPr>
        <sz val="10"/>
        <rFont val="Arial"/>
        <family val="2"/>
      </rPr>
      <t xml:space="preserve"> (=50 Perzentil des Abflusses) als Bezugsabfluss heranzuziehen. Der Abfluss ist aus Pegelauswertungen zu ermitteln oder kann bei der Bezirksregierung, Dezernat 54 erfragt werden. Sofern für die zu betrachtende Einleitungsstelle keine repräsentativen Pegeldaten vorliegen, ist für Q</t>
    </r>
    <r>
      <rPr>
        <vertAlign val="subscript"/>
        <sz val="10"/>
        <rFont val="Arial"/>
        <family val="2"/>
      </rPr>
      <t>183</t>
    </r>
    <r>
      <rPr>
        <sz val="10"/>
        <rFont val="Arial"/>
        <family val="2"/>
      </rPr>
      <t xml:space="preserve"> "0" einzutragen. In diesem Fall wird hilfsweise mit 0,5 MQ gerechnet.</t>
    </r>
  </si>
  <si>
    <t>optionales Eingabefeld</t>
  </si>
  <si>
    <t>übernommener Wert</t>
  </si>
  <si>
    <t>Messstelle-Nr.:</t>
  </si>
  <si>
    <t>Entfernung Messstelle zur Einleitung:</t>
  </si>
  <si>
    <r>
      <t xml:space="preserve">Rechenwerte für die Mischrechnung </t>
    </r>
    <r>
      <rPr>
        <b/>
        <vertAlign val="superscript"/>
        <sz val="10"/>
        <rFont val="Arial"/>
        <family val="2"/>
      </rPr>
      <t>3)</t>
    </r>
  </si>
  <si>
    <r>
      <t xml:space="preserve">Vorbelastung des Gewässers </t>
    </r>
    <r>
      <rPr>
        <b/>
        <u/>
        <vertAlign val="superscript"/>
        <sz val="10"/>
        <rFont val="Arial"/>
        <family val="2"/>
      </rPr>
      <t>2)</t>
    </r>
  </si>
  <si>
    <r>
      <t xml:space="preserve">Hinweis: </t>
    </r>
    <r>
      <rPr>
        <sz val="10"/>
        <rFont val="Arial"/>
        <family val="2"/>
      </rPr>
      <t xml:space="preserve">Messwerte unterhalb der Bestimmungsgrenze tragen Sie bitte als </t>
    </r>
    <r>
      <rPr>
        <b/>
        <sz val="10"/>
        <rFont val="Arial"/>
        <family val="2"/>
      </rPr>
      <t>&lt; x,xx</t>
    </r>
    <r>
      <rPr>
        <sz val="10"/>
        <rFont val="Arial"/>
        <family val="2"/>
      </rPr>
      <t xml:space="preserve"> ein.</t>
    </r>
  </si>
  <si>
    <r>
      <rPr>
        <vertAlign val="superscript"/>
        <sz val="10"/>
        <rFont val="Arial"/>
        <family val="2"/>
      </rPr>
      <t>3)</t>
    </r>
    <r>
      <rPr>
        <sz val="10"/>
        <rFont val="Arial"/>
        <family val="2"/>
      </rPr>
      <t xml:space="preserve"> Messwerte unterhalb der Bestimmungsgrenze (&lt; x,xx) gehen mit der halben Bestimmungsgrenze (x,xx / 2) in die Mittelwertbildung ein.</t>
    </r>
  </si>
  <si>
    <r>
      <t>Gewässerabfluss Q</t>
    </r>
    <r>
      <rPr>
        <b/>
        <vertAlign val="subscript"/>
        <sz val="10"/>
        <rFont val="Arial"/>
        <family val="2"/>
      </rPr>
      <t>183</t>
    </r>
    <r>
      <rPr>
        <b/>
        <sz val="10"/>
        <rFont val="Arial"/>
        <family val="2"/>
      </rPr>
      <t xml:space="preserve"> bzw. 0,5 MQ:</t>
    </r>
  </si>
  <si>
    <r>
      <t>Kläranlagenabfluss Q</t>
    </r>
    <r>
      <rPr>
        <b/>
        <vertAlign val="subscript"/>
        <sz val="10"/>
        <rFont val="Arial"/>
        <family val="2"/>
      </rPr>
      <t>KA,aM</t>
    </r>
    <r>
      <rPr>
        <b/>
        <sz val="10"/>
        <rFont val="Arial"/>
        <family val="2"/>
      </rPr>
      <t>:</t>
    </r>
  </si>
  <si>
    <r>
      <t>Abwasseranteil Q</t>
    </r>
    <r>
      <rPr>
        <b/>
        <vertAlign val="subscript"/>
        <sz val="10"/>
        <rFont val="Arial"/>
        <family val="2"/>
      </rPr>
      <t>KA,aM</t>
    </r>
    <r>
      <rPr>
        <b/>
        <sz val="10"/>
        <rFont val="Arial"/>
        <family val="2"/>
      </rPr>
      <t xml:space="preserve"> / Q</t>
    </r>
    <r>
      <rPr>
        <b/>
        <vertAlign val="subscript"/>
        <sz val="10"/>
        <rFont val="Arial"/>
        <family val="2"/>
      </rPr>
      <t>183</t>
    </r>
    <r>
      <rPr>
        <b/>
        <sz val="10"/>
        <rFont val="Arial"/>
        <family val="2"/>
      </rPr>
      <t>:</t>
    </r>
  </si>
  <si>
    <r>
      <t>(Q</t>
    </r>
    <r>
      <rPr>
        <vertAlign val="subscript"/>
        <sz val="7"/>
        <rFont val="Arial"/>
        <family val="2"/>
      </rPr>
      <t>183</t>
    </r>
    <r>
      <rPr>
        <sz val="7"/>
        <rFont val="Arial"/>
        <family val="2"/>
      </rPr>
      <t xml:space="preserve"> + Q</t>
    </r>
    <r>
      <rPr>
        <vertAlign val="subscript"/>
        <sz val="7"/>
        <rFont val="Arial"/>
        <family val="2"/>
      </rPr>
      <t>KA,aM</t>
    </r>
    <r>
      <rPr>
        <sz val="7"/>
        <rFont val="Arial"/>
        <family val="2"/>
      </rPr>
      <t>) * Sp 9</t>
    </r>
  </si>
  <si>
    <r>
      <t>Q</t>
    </r>
    <r>
      <rPr>
        <vertAlign val="subscript"/>
        <sz val="7"/>
        <rFont val="Arial"/>
        <family val="2"/>
      </rPr>
      <t>183</t>
    </r>
    <r>
      <rPr>
        <sz val="7"/>
        <rFont val="Arial"/>
        <family val="2"/>
      </rPr>
      <t xml:space="preserve"> x Sp 2</t>
    </r>
  </si>
  <si>
    <t>Sp 5- Sp 3</t>
  </si>
  <si>
    <r>
      <t>Sp 6 / Q</t>
    </r>
    <r>
      <rPr>
        <vertAlign val="subscript"/>
        <sz val="7"/>
        <rFont val="Arial"/>
        <family val="2"/>
      </rPr>
      <t>KA,aM</t>
    </r>
  </si>
  <si>
    <t>Sp 7 * U</t>
  </si>
  <si>
    <t xml:space="preserve">Konzentration im Gewässer oberhalb der Einleitung
</t>
  </si>
  <si>
    <r>
      <t>beantragter Über-
wachungs-
wert</t>
    </r>
    <r>
      <rPr>
        <b/>
        <vertAlign val="superscript"/>
        <sz val="7"/>
        <rFont val="Arial"/>
        <family val="2"/>
      </rPr>
      <t>1</t>
    </r>
  </si>
  <si>
    <r>
      <rPr>
        <b/>
        <vertAlign val="superscript"/>
        <sz val="10"/>
        <rFont val="Arial"/>
        <family val="2"/>
      </rPr>
      <t>2</t>
    </r>
    <r>
      <rPr>
        <b/>
        <sz val="10"/>
        <rFont val="Arial"/>
        <family val="2"/>
      </rPr>
      <t>Beantragter Betriebs- und Überwachungswert:</t>
    </r>
    <r>
      <rPr>
        <sz val="10"/>
        <rFont val="Arial"/>
        <family val="2"/>
      </rPr>
      <t xml:space="preserve"> Weichen der beantragte Betriebs- und/oder Überwachungswert vom berechneten Wert ab, so ist eine detaillierte Begründung für jeden Parameter unter Berücksichtigung des Vorsorge- und Schutzgedankens (u.a. Stand der Technik/Emissionsanforderung, Immissionsanforderungen des jeweiligen Gewässers) erforderlich. </t>
    </r>
  </si>
  <si>
    <t>Differenzierung Fließgewässertyp</t>
  </si>
  <si>
    <t>%</t>
  </si>
  <si>
    <t>Wenn keine Pgeldaten zur Verfügung stehen bitte "kein Pegel" eintragen</t>
  </si>
  <si>
    <t>und auf die MQ-Daten aus ELWAS zurückgreifen.</t>
  </si>
  <si>
    <t>Der Auswertezeitraum sollte mind. 30 Jahre umfassen.</t>
  </si>
  <si>
    <t>siehe auch Tabellenblatt "Fließgewässertypen"</t>
  </si>
  <si>
    <r>
      <rPr>
        <vertAlign val="superscript"/>
        <sz val="10"/>
        <rFont val="Arial"/>
        <family val="2"/>
      </rPr>
      <t>2)</t>
    </r>
    <r>
      <rPr>
        <sz val="10"/>
        <rFont val="Arial"/>
        <family val="2"/>
      </rPr>
      <t xml:space="preserve"> Vorbelastung: Die Konzentration im Gewässer oberhalb der Einleitung ist aus den Gütemessungen des Landes NRW (siehe Elwas) und ggfs. eigenen Messungen zu ermitteln. Die Datenauswertung ist dem Antrag beizufügen.</t>
    </r>
  </si>
  <si>
    <r>
      <t xml:space="preserve">U: Umrechnungsfaktor Betriebs- in Überwachungswert </t>
    </r>
    <r>
      <rPr>
        <b/>
        <vertAlign val="superscript"/>
        <sz val="10"/>
        <rFont val="Arial"/>
        <family val="2"/>
      </rPr>
      <t>1)</t>
    </r>
  </si>
  <si>
    <r>
      <rPr>
        <b/>
        <vertAlign val="superscript"/>
        <sz val="10"/>
        <rFont val="Arial"/>
        <family val="2"/>
      </rPr>
      <t xml:space="preserve">1) </t>
    </r>
    <r>
      <rPr>
        <b/>
        <sz val="10"/>
        <rFont val="Arial"/>
        <family val="2"/>
      </rPr>
      <t>Faktor U:</t>
    </r>
    <r>
      <rPr>
        <sz val="10"/>
        <rFont val="Arial"/>
        <family val="2"/>
      </rPr>
      <t xml:space="preserve"> Mit der Mischrechnung können die einzuleitenden Transporte und Konzentrationen aus der Kläranlage ermittelt werden. Diese Transporte und Konzentrationen stellen die Betriebswerte der Kläranlage dar. Für die Festlegung der Überwachungswerte müssen die Schwankungen im Ablauf der Kläranlage berücksichtigt werden. Je nach Art und Ausbaugröße der Kläranlage sowie nach Art der festzulegenden Kenngrößen sind diese Schwankungen unterschiedlich. Grundsätzlich sind jedoch die Überwachungswerte höher als die Betriebswerte. Im Zusammenhang mit der AGA von 1991 hat das Ministerium 1994 Vorschläge für diese Umrechnungsfaktoren ermittelt. Diese Werte sind zur Orientierung in der o.g. Tabelle aufgeführt. Sie können durch anlagenspezifisch ermittelte Betriebsdaten ersetzt werden. Die Umrechnungsfaktoren sind aus den Betriebswerten der letzten drei Jahre zu ermitteln. Dabei ist der Betriebsmittelwert ins Verhältnis zu einer Konzentration zu setzen, die innerhalb der oberen 10 % der Messdaten liegt. </t>
    </r>
    <r>
      <rPr>
        <b/>
        <sz val="10"/>
        <rFont val="Arial"/>
        <family val="2"/>
      </rPr>
      <t xml:space="preserve">Grundsätzlich muss der anhand der Betriebsdaten ermittelte Umrechnungsfaktor mit der Bezirksregierung vor Antragstellung abgestimmt werden. </t>
    </r>
  </si>
  <si>
    <r>
      <t>Q</t>
    </r>
    <r>
      <rPr>
        <b/>
        <vertAlign val="subscript"/>
        <sz val="10"/>
        <rFont val="Arial"/>
        <family val="2"/>
      </rPr>
      <t xml:space="preserve">183 </t>
    </r>
    <r>
      <rPr>
        <b/>
        <vertAlign val="superscript"/>
        <sz val="10"/>
        <rFont val="Arial"/>
        <family val="2"/>
      </rPr>
      <t>1)</t>
    </r>
  </si>
  <si>
    <t>optional weitere Parameter:</t>
  </si>
  <si>
    <t>k.B.</t>
  </si>
  <si>
    <t>keine Berechnung möglich. Bitte prüfen Sie die Eingabewerte.</t>
  </si>
  <si>
    <r>
      <t>Liegt der Pegel unterhalb der Einleitung wird MQ/Q</t>
    </r>
    <r>
      <rPr>
        <vertAlign val="subscript"/>
        <sz val="10"/>
        <rFont val="Arial"/>
        <family val="2"/>
      </rPr>
      <t>183</t>
    </r>
    <r>
      <rPr>
        <sz val="10"/>
        <rFont val="Arial"/>
        <family val="2"/>
      </rPr>
      <t xml:space="preserve"> um Q</t>
    </r>
    <r>
      <rPr>
        <vertAlign val="subscript"/>
        <sz val="10"/>
        <rFont val="Arial"/>
        <family val="2"/>
      </rPr>
      <t>KA,aM</t>
    </r>
    <r>
      <rPr>
        <sz val="10"/>
        <rFont val="Arial"/>
        <family val="2"/>
      </rPr>
      <t xml:space="preserve"> gemindert.</t>
    </r>
  </si>
  <si>
    <t>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</si>
</sst>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1\1\ \-\ \8"/>
    <numFmt numFmtId="165" formatCode="0.0"/>
    <numFmt numFmtId="166" formatCode="0.#"/>
    <numFmt numFmtId="167" formatCode="0.##"/>
    <numFmt numFmtId="168" formatCode="0.000"/>
    <numFmt numFmtId="169" formatCode="#,##0_ ;\-#,##0\ "/>
  </numFmts>
  <fonts count="29" x14ac:knownFonts="1">
    <font>
      <sz val="10"/>
      <name val="Helv"/>
    </font>
    <font>
      <sz val="10"/>
      <name val="Arial"/>
      <family val="2"/>
    </font>
    <font>
      <b/>
      <sz val="10"/>
      <name val="Arial"/>
      <family val="2"/>
    </font>
    <font>
      <b/>
      <u/>
      <sz val="10"/>
      <name val="Arial"/>
      <family val="2"/>
    </font>
    <font>
      <b/>
      <sz val="8"/>
      <name val="Arial"/>
      <family val="2"/>
    </font>
    <font>
      <sz val="8"/>
      <name val="Arial"/>
      <family val="2"/>
    </font>
    <font>
      <b/>
      <vertAlign val="superscript"/>
      <sz val="10"/>
      <name val="Arial"/>
      <family val="2"/>
    </font>
    <font>
      <b/>
      <vertAlign val="subscript"/>
      <sz val="10"/>
      <name val="Arial"/>
      <family val="2"/>
    </font>
    <font>
      <b/>
      <sz val="10"/>
      <color indexed="10"/>
      <name val="Arial"/>
      <family val="2"/>
    </font>
    <font>
      <sz val="11"/>
      <name val="Arial"/>
      <family val="2"/>
    </font>
    <font>
      <b/>
      <sz val="7"/>
      <name val="Arial"/>
      <family val="2"/>
    </font>
    <font>
      <b/>
      <vertAlign val="superscript"/>
      <sz val="7"/>
      <name val="Arial"/>
      <family val="2"/>
    </font>
    <font>
      <b/>
      <sz val="8.8000000000000007"/>
      <name val="Arial"/>
      <family val="2"/>
    </font>
    <font>
      <sz val="8.8000000000000007"/>
      <name val="Arial"/>
      <family val="2"/>
    </font>
    <font>
      <b/>
      <u/>
      <sz val="8"/>
      <name val="Arial"/>
      <family val="2"/>
    </font>
    <font>
      <sz val="7"/>
      <name val="Arial"/>
      <family val="2"/>
    </font>
    <font>
      <b/>
      <sz val="10"/>
      <color rgb="FF000000"/>
      <name val="Arial"/>
      <family val="2"/>
    </font>
    <font>
      <vertAlign val="superscript"/>
      <sz val="10"/>
      <name val="Arial"/>
      <family val="2"/>
    </font>
    <font>
      <vertAlign val="subscript"/>
      <sz val="10"/>
      <name val="Arial"/>
      <family val="2"/>
    </font>
    <font>
      <u/>
      <sz val="10"/>
      <color theme="10"/>
      <name val="Helv"/>
    </font>
    <font>
      <u/>
      <sz val="10"/>
      <color theme="10"/>
      <name val="Arial"/>
      <family val="2"/>
    </font>
    <font>
      <sz val="9"/>
      <color indexed="81"/>
      <name val="Segoe UI"/>
      <family val="2"/>
    </font>
    <font>
      <b/>
      <sz val="9"/>
      <color indexed="81"/>
      <name val="Segoe UI"/>
      <family val="2"/>
    </font>
    <font>
      <b/>
      <u/>
      <sz val="10"/>
      <color rgb="FF000000"/>
      <name val="Arial"/>
      <family val="2"/>
    </font>
    <font>
      <b/>
      <u/>
      <vertAlign val="superscript"/>
      <sz val="10"/>
      <name val="Arial"/>
      <family val="2"/>
    </font>
    <font>
      <vertAlign val="subscript"/>
      <sz val="7"/>
      <name val="Arial"/>
      <family val="2"/>
    </font>
    <font>
      <sz val="10"/>
      <name val="Helv"/>
    </font>
    <font>
      <sz val="10"/>
      <color rgb="FF000000"/>
      <name val="Arial"/>
      <family val="2"/>
    </font>
    <font>
      <sz val="10"/>
      <color theme="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gray0625">
        <fgColor theme="0"/>
      </patternFill>
    </fill>
    <fill>
      <patternFill patternType="solid">
        <fgColor theme="3" tint="0.59999389629810485"/>
        <bgColor indexed="64"/>
      </patternFill>
    </fill>
    <fill>
      <patternFill patternType="solid">
        <fgColor theme="2"/>
        <bgColor indexed="64"/>
      </patternFill>
    </fill>
    <fill>
      <patternFill patternType="solid">
        <fgColor theme="2" tint="-9.9978637043366805E-2"/>
        <bgColor indexed="64"/>
      </patternFill>
    </fill>
    <fill>
      <patternFill patternType="lightUp">
        <bgColor auto="1"/>
      </patternFill>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9" fillId="0" borderId="0" applyNumberFormat="0" applyFill="0" applyBorder="0" applyAlignment="0" applyProtection="0"/>
    <xf numFmtId="43" fontId="26" fillId="0" borderId="0" applyFont="0" applyFill="0" applyBorder="0" applyAlignment="0" applyProtection="0"/>
  </cellStyleXfs>
  <cellXfs count="210">
    <xf numFmtId="0" fontId="0" fillId="0" borderId="0" xfId="0"/>
    <xf numFmtId="0" fontId="1" fillId="0" borderId="0" xfId="0" applyFont="1"/>
    <xf numFmtId="0" fontId="2" fillId="0" borderId="1" xfId="0" applyFont="1" applyBorder="1" applyAlignment="1" applyProtection="1">
      <alignment horizontal="left"/>
      <protection hidden="1"/>
    </xf>
    <xf numFmtId="2" fontId="2" fillId="0" borderId="1" xfId="0" applyNumberFormat="1" applyFont="1" applyBorder="1" applyAlignment="1" applyProtection="1">
      <alignment horizontal="left"/>
      <protection hidden="1"/>
    </xf>
    <xf numFmtId="49" fontId="1" fillId="0" borderId="0" xfId="0" applyNumberFormat="1" applyFont="1" applyAlignment="1">
      <alignment horizontal="left" vertical="center"/>
    </xf>
    <xf numFmtId="49" fontId="1" fillId="0" borderId="0" xfId="0" applyNumberFormat="1" applyFont="1" applyAlignment="1">
      <alignment horizontal="center" vertical="center"/>
    </xf>
    <xf numFmtId="49" fontId="12" fillId="0" borderId="0" xfId="0" applyNumberFormat="1" applyFont="1" applyAlignment="1">
      <alignment horizontal="left" vertical="center"/>
    </xf>
    <xf numFmtId="49" fontId="13" fillId="0" borderId="0" xfId="0" applyNumberFormat="1" applyFont="1" applyAlignment="1">
      <alignment horizontal="left" vertical="center"/>
    </xf>
    <xf numFmtId="49" fontId="5" fillId="0" borderId="0" xfId="0" applyNumberFormat="1" applyFont="1" applyAlignment="1">
      <alignment horizontal="left" vertical="center"/>
    </xf>
    <xf numFmtId="49" fontId="1" fillId="0" borderId="0" xfId="0" applyNumberFormat="1" applyFont="1" applyAlignment="1">
      <alignment vertical="center"/>
    </xf>
    <xf numFmtId="49" fontId="5" fillId="0" borderId="0" xfId="0" applyNumberFormat="1" applyFont="1" applyAlignment="1">
      <alignment vertical="center"/>
    </xf>
    <xf numFmtId="49" fontId="14" fillId="0" borderId="0" xfId="0" applyNumberFormat="1" applyFont="1" applyAlignment="1">
      <alignment vertical="center"/>
    </xf>
    <xf numFmtId="0" fontId="4" fillId="0" borderId="0" xfId="0" applyFont="1" applyAlignment="1">
      <alignment wrapText="1"/>
    </xf>
    <xf numFmtId="0" fontId="4" fillId="0" borderId="1" xfId="0" applyFont="1" applyBorder="1" applyAlignment="1">
      <alignment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left" vertical="center"/>
    </xf>
    <xf numFmtId="1" fontId="5" fillId="0" borderId="1" xfId="0" applyNumberFormat="1" applyFont="1" applyBorder="1" applyAlignment="1">
      <alignment horizontal="center" vertical="center"/>
    </xf>
    <xf numFmtId="49" fontId="1" fillId="0" borderId="1" xfId="0" applyNumberFormat="1" applyFont="1" applyBorder="1" applyAlignment="1">
      <alignment vertical="center"/>
    </xf>
    <xf numFmtId="1" fontId="4" fillId="0" borderId="1" xfId="0" applyNumberFormat="1" applyFont="1" applyBorder="1" applyAlignment="1">
      <alignment horizontal="center" vertical="center"/>
    </xf>
    <xf numFmtId="0" fontId="5" fillId="0" borderId="1" xfId="0" applyFont="1" applyBorder="1"/>
    <xf numFmtId="166"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7" fontId="5"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49" fontId="1" fillId="0" borderId="1" xfId="0" applyNumberFormat="1" applyFont="1" applyBorder="1" applyAlignment="1">
      <alignment vertical="center" wrapText="1"/>
    </xf>
    <xf numFmtId="0" fontId="2" fillId="0" borderId="0" xfId="0" applyFont="1"/>
    <xf numFmtId="0" fontId="2" fillId="0" borderId="1" xfId="0" applyFont="1" applyBorder="1" applyAlignment="1" applyProtection="1">
      <alignment horizontal="center"/>
      <protection hidden="1"/>
    </xf>
    <xf numFmtId="0" fontId="2" fillId="3" borderId="1" xfId="0" applyFont="1" applyFill="1" applyBorder="1" applyAlignment="1" applyProtection="1">
      <alignment horizontal="center" vertical="center"/>
      <protection locked="0"/>
    </xf>
    <xf numFmtId="0" fontId="1" fillId="0" borderId="0" xfId="0" applyFont="1" applyAlignment="1">
      <alignment vertical="center"/>
    </xf>
    <xf numFmtId="0" fontId="16" fillId="0" borderId="0" xfId="0" applyFont="1" applyAlignment="1">
      <alignment vertical="center"/>
    </xf>
    <xf numFmtId="0" fontId="1" fillId="0" borderId="1" xfId="0" applyFont="1" applyBorder="1" applyAlignment="1">
      <alignment horizontal="center" vertical="center" wrapText="1"/>
    </xf>
    <xf numFmtId="0" fontId="1" fillId="0" borderId="14" xfId="0" applyFont="1" applyBorder="1" applyAlignment="1">
      <alignment vertical="center" wrapText="1"/>
    </xf>
    <xf numFmtId="0" fontId="1" fillId="0" borderId="14" xfId="0" applyFont="1" applyBorder="1"/>
    <xf numFmtId="0" fontId="1" fillId="0" borderId="11" xfId="0" applyFont="1" applyBorder="1"/>
    <xf numFmtId="0" fontId="16" fillId="0" borderId="13" xfId="0" applyFont="1" applyBorder="1" applyAlignment="1">
      <alignment vertical="center"/>
    </xf>
    <xf numFmtId="14" fontId="16" fillId="0" borderId="6" xfId="0" applyNumberFormat="1" applyFont="1" applyBorder="1" applyAlignment="1">
      <alignment horizontal="center" vertical="center"/>
    </xf>
    <xf numFmtId="0" fontId="1" fillId="0" borderId="5" xfId="0" applyFont="1" applyBorder="1" applyAlignment="1">
      <alignment horizontal="center" vertical="center" wrapText="1"/>
    </xf>
    <xf numFmtId="0" fontId="2" fillId="0" borderId="16" xfId="0" applyFont="1" applyBorder="1"/>
    <xf numFmtId="0" fontId="2" fillId="0" borderId="0" xfId="0" applyFont="1" applyAlignment="1">
      <alignment horizontal="right"/>
    </xf>
    <xf numFmtId="0" fontId="16" fillId="0" borderId="0" xfId="0" applyFont="1" applyAlignment="1">
      <alignment horizontal="right" vertical="center"/>
    </xf>
    <xf numFmtId="14" fontId="16" fillId="3" borderId="1" xfId="0" applyNumberFormat="1" applyFont="1" applyFill="1" applyBorder="1" applyAlignment="1" applyProtection="1">
      <alignment horizontal="center" vertical="center"/>
      <protection locked="0"/>
    </xf>
    <xf numFmtId="14" fontId="16" fillId="3" borderId="8" xfId="0" applyNumberFormat="1" applyFont="1" applyFill="1" applyBorder="1" applyAlignment="1" applyProtection="1">
      <alignment horizontal="center" vertical="center"/>
      <protection locked="0"/>
    </xf>
    <xf numFmtId="0" fontId="5" fillId="0" borderId="0" xfId="0" applyFont="1" applyAlignment="1" applyProtection="1">
      <alignment horizontal="center"/>
      <protection hidden="1"/>
    </xf>
    <xf numFmtId="0" fontId="19" fillId="0" borderId="0" xfId="1"/>
    <xf numFmtId="0" fontId="20" fillId="0" borderId="0" xfId="1" applyFont="1"/>
    <xf numFmtId="0" fontId="1" fillId="0" borderId="0" xfId="0" applyFont="1" applyAlignment="1">
      <alignment horizontal="left"/>
    </xf>
    <xf numFmtId="0" fontId="2" fillId="0" borderId="0" xfId="1" applyFont="1"/>
    <xf numFmtId="0" fontId="2" fillId="0" borderId="0" xfId="1" applyFont="1" applyFill="1"/>
    <xf numFmtId="0" fontId="3" fillId="0" borderId="0" xfId="0" applyFont="1"/>
    <xf numFmtId="0" fontId="2" fillId="0" borderId="1" xfId="0" applyFont="1" applyBorder="1" applyAlignment="1">
      <alignment horizontal="center"/>
    </xf>
    <xf numFmtId="0" fontId="9" fillId="0" borderId="0" xfId="0" applyFont="1" applyAlignment="1" applyProtection="1">
      <alignment vertical="top" wrapText="1"/>
      <protection hidden="1"/>
    </xf>
    <xf numFmtId="0" fontId="1" fillId="8" borderId="12" xfId="0" applyFont="1" applyFill="1" applyBorder="1" applyProtection="1">
      <protection locked="0"/>
    </xf>
    <xf numFmtId="0" fontId="23" fillId="0" borderId="0" xfId="0" applyFont="1" applyAlignment="1">
      <alignment vertical="center"/>
    </xf>
    <xf numFmtId="0" fontId="1" fillId="0" borderId="0" xfId="0" applyFont="1" applyAlignment="1" applyProtection="1">
      <alignment vertical="top" wrapText="1"/>
      <protection hidden="1"/>
    </xf>
    <xf numFmtId="0" fontId="2" fillId="0" borderId="0" xfId="0" applyFont="1" applyAlignment="1" applyProtection="1">
      <alignment wrapText="1"/>
      <protection hidden="1"/>
    </xf>
    <xf numFmtId="0" fontId="2" fillId="6" borderId="1" xfId="0" applyFont="1" applyFill="1" applyBorder="1" applyAlignment="1" applyProtection="1">
      <alignment horizontal="center"/>
      <protection hidden="1"/>
    </xf>
    <xf numFmtId="0" fontId="1" fillId="8" borderId="4" xfId="0" applyFont="1" applyFill="1" applyBorder="1"/>
    <xf numFmtId="0" fontId="1" fillId="8" borderId="2" xfId="0" applyFont="1" applyFill="1" applyBorder="1"/>
    <xf numFmtId="0" fontId="1" fillId="6" borderId="4" xfId="0" applyFont="1" applyFill="1" applyBorder="1"/>
    <xf numFmtId="0" fontId="1" fillId="6" borderId="2" xfId="0" applyFont="1" applyFill="1" applyBorder="1"/>
    <xf numFmtId="165" fontId="2" fillId="3" borderId="8" xfId="0"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protection locked="0"/>
    </xf>
    <xf numFmtId="3" fontId="2" fillId="3" borderId="8" xfId="0" applyNumberFormat="1" applyFont="1" applyFill="1" applyBorder="1" applyAlignment="1" applyProtection="1">
      <alignment horizontal="center" vertical="center"/>
      <protection locked="0"/>
    </xf>
    <xf numFmtId="0" fontId="2" fillId="2" borderId="7" xfId="0" applyFont="1" applyFill="1" applyBorder="1" applyAlignment="1">
      <alignment vertical="center"/>
    </xf>
    <xf numFmtId="14" fontId="2" fillId="0" borderId="0" xfId="0" applyNumberFormat="1" applyFont="1" applyAlignment="1">
      <alignment horizontal="center" vertical="center"/>
    </xf>
    <xf numFmtId="0" fontId="10" fillId="0" borderId="14"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xf>
    <xf numFmtId="0" fontId="4" fillId="4" borderId="0" xfId="0" applyFont="1" applyFill="1" applyAlignment="1">
      <alignment horizontal="center"/>
    </xf>
    <xf numFmtId="0" fontId="4" fillId="4" borderId="0" xfId="0" applyFont="1" applyFill="1" applyAlignment="1">
      <alignment horizontal="center" vertical="center" wrapText="1"/>
    </xf>
    <xf numFmtId="0" fontId="15" fillId="0" borderId="14" xfId="0" applyFont="1" applyBorder="1" applyAlignment="1">
      <alignment horizontal="center" vertical="center" wrapText="1"/>
    </xf>
    <xf numFmtId="0" fontId="15" fillId="0" borderId="1" xfId="0"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5" fillId="0" borderId="0" xfId="0" applyFont="1"/>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4" fillId="4" borderId="0" xfId="0" applyFont="1" applyFill="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xf>
    <xf numFmtId="2" fontId="2" fillId="10" borderId="1" xfId="0" applyNumberFormat="1" applyFont="1" applyFill="1" applyBorder="1" applyAlignment="1">
      <alignment horizontal="center" vertical="center"/>
    </xf>
    <xf numFmtId="0" fontId="2" fillId="0" borderId="1" xfId="0" applyFont="1" applyBorder="1" applyAlignment="1">
      <alignment horizontal="center" vertical="center"/>
    </xf>
    <xf numFmtId="3" fontId="1"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4" fontId="1" fillId="4" borderId="1" xfId="0" applyNumberFormat="1" applyFont="1" applyFill="1" applyBorder="1" applyAlignment="1">
      <alignment horizontal="center" vertical="center"/>
    </xf>
    <xf numFmtId="3" fontId="2" fillId="4" borderId="0" xfId="0" applyNumberFormat="1" applyFont="1" applyFill="1" applyAlignment="1" applyProtection="1">
      <alignment horizontal="center" vertical="center"/>
      <protection locked="0"/>
    </xf>
    <xf numFmtId="3" fontId="2" fillId="4" borderId="0" xfId="0" applyNumberFormat="1" applyFont="1" applyFill="1" applyAlignment="1">
      <alignment horizontal="center" vertical="center"/>
    </xf>
    <xf numFmtId="0" fontId="2" fillId="7" borderId="14" xfId="0" applyFont="1" applyFill="1" applyBorder="1" applyAlignment="1" applyProtection="1">
      <alignment horizontal="center" vertical="center"/>
      <protection locked="0"/>
    </xf>
    <xf numFmtId="2" fontId="2" fillId="7" borderId="1" xfId="0"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protection locked="0"/>
    </xf>
    <xf numFmtId="165"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3" fontId="1" fillId="4" borderId="0" xfId="0" applyNumberFormat="1" applyFont="1" applyFill="1" applyAlignment="1">
      <alignment horizontal="left" vertical="center"/>
    </xf>
    <xf numFmtId="0" fontId="2" fillId="7" borderId="11" xfId="0" applyFont="1" applyFill="1" applyBorder="1" applyAlignment="1" applyProtection="1">
      <alignment horizontal="center" vertical="center"/>
      <protection locked="0"/>
    </xf>
    <xf numFmtId="2" fontId="2" fillId="7" borderId="5" xfId="0" applyNumberFormat="1"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3" fontId="1" fillId="0" borderId="5" xfId="0" applyNumberFormat="1" applyFont="1" applyBorder="1" applyAlignment="1">
      <alignment horizontal="center" vertical="center"/>
    </xf>
    <xf numFmtId="165" fontId="2" fillId="9" borderId="5" xfId="0" applyNumberFormat="1" applyFont="1" applyFill="1" applyBorder="1" applyAlignment="1">
      <alignment horizontal="center" vertical="center"/>
    </xf>
    <xf numFmtId="0" fontId="4" fillId="4" borderId="0" xfId="0" applyFont="1" applyFill="1" applyAlignment="1">
      <alignment horizontal="left" vertical="center" wrapText="1"/>
    </xf>
    <xf numFmtId="0" fontId="5" fillId="0" borderId="0" xfId="0" applyFont="1" applyAlignment="1">
      <alignment horizontal="center"/>
    </xf>
    <xf numFmtId="0" fontId="2" fillId="0" borderId="4" xfId="0" applyFont="1" applyBorder="1" applyAlignment="1">
      <alignment horizontal="left"/>
    </xf>
    <xf numFmtId="0" fontId="4" fillId="4" borderId="3" xfId="0" applyFont="1" applyFill="1" applyBorder="1" applyAlignment="1">
      <alignment horizontal="left" vertical="center" wrapText="1"/>
    </xf>
    <xf numFmtId="0" fontId="5" fillId="0" borderId="3" xfId="0" applyFont="1" applyBorder="1"/>
    <xf numFmtId="0" fontId="1" fillId="0" borderId="3" xfId="0" applyFont="1" applyBorder="1"/>
    <xf numFmtId="0" fontId="2" fillId="0" borderId="2"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4" xfId="0" applyFont="1" applyBorder="1" applyAlignment="1">
      <alignment horizontal="left" vertical="center"/>
    </xf>
    <xf numFmtId="0" fontId="2" fillId="0" borderId="4" xfId="0" applyFont="1" applyBorder="1"/>
    <xf numFmtId="1" fontId="8" fillId="0" borderId="0" xfId="0" applyNumberFormat="1" applyFont="1" applyAlignment="1">
      <alignment horizontal="center"/>
    </xf>
    <xf numFmtId="0" fontId="1"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vertical="center"/>
    </xf>
    <xf numFmtId="0" fontId="4" fillId="0" borderId="0" xfId="0" applyFont="1" applyAlignment="1">
      <alignment horizontal="left" vertical="center" wrapText="1"/>
    </xf>
    <xf numFmtId="0" fontId="9" fillId="4" borderId="0" xfId="0" applyFont="1" applyFill="1" applyAlignment="1">
      <alignment vertical="center"/>
    </xf>
    <xf numFmtId="0" fontId="9" fillId="0" borderId="0" xfId="0" applyFont="1" applyAlignment="1">
      <alignment vertical="top" wrapText="1"/>
    </xf>
    <xf numFmtId="0" fontId="1" fillId="0" borderId="0" xfId="0" applyFont="1" applyAlignment="1">
      <alignment horizontal="left" wrapText="1"/>
    </xf>
    <xf numFmtId="0" fontId="9" fillId="3" borderId="4" xfId="0" applyFont="1" applyFill="1" applyBorder="1" applyAlignment="1">
      <alignment vertical="center"/>
    </xf>
    <xf numFmtId="0" fontId="9" fillId="3" borderId="2" xfId="0" applyFont="1" applyFill="1" applyBorder="1" applyAlignment="1">
      <alignment vertical="center" wrapText="1"/>
    </xf>
    <xf numFmtId="0" fontId="9" fillId="7" borderId="4" xfId="0" applyFont="1" applyFill="1" applyBorder="1" applyAlignment="1">
      <alignment vertical="center"/>
    </xf>
    <xf numFmtId="0" fontId="1" fillId="7" borderId="2" xfId="0" applyFont="1" applyFill="1" applyBorder="1"/>
    <xf numFmtId="0" fontId="9" fillId="10" borderId="4" xfId="0" applyFont="1" applyFill="1" applyBorder="1" applyAlignment="1">
      <alignment vertical="center"/>
    </xf>
    <xf numFmtId="0" fontId="9" fillId="10" borderId="2" xfId="0" applyFont="1" applyFill="1" applyBorder="1" applyAlignment="1">
      <alignment vertical="center"/>
    </xf>
    <xf numFmtId="0" fontId="1" fillId="0" borderId="0" xfId="0" applyFont="1" applyProtection="1">
      <protection locked="0"/>
    </xf>
    <xf numFmtId="0" fontId="1" fillId="8" borderId="1" xfId="0" applyFont="1" applyFill="1" applyBorder="1" applyAlignment="1" applyProtection="1">
      <alignment horizontal="center" vertical="center" wrapText="1"/>
      <protection locked="0"/>
    </xf>
    <xf numFmtId="49" fontId="4" fillId="6" borderId="1" xfId="0" applyNumberFormat="1" applyFont="1" applyFill="1" applyBorder="1" applyAlignment="1">
      <alignment horizontal="center" vertical="center" wrapText="1"/>
    </xf>
    <xf numFmtId="1" fontId="5" fillId="6"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xf>
    <xf numFmtId="0" fontId="1" fillId="6" borderId="1" xfId="0" applyFont="1" applyFill="1" applyBorder="1"/>
    <xf numFmtId="166" fontId="5" fillId="6" borderId="1" xfId="0" applyNumberFormat="1" applyFont="1" applyFill="1" applyBorder="1" applyAlignment="1">
      <alignment horizontal="center" vertical="center"/>
    </xf>
    <xf numFmtId="0" fontId="5" fillId="6" borderId="1" xfId="0" applyFont="1" applyFill="1" applyBorder="1" applyAlignment="1">
      <alignment horizontal="center" vertical="center"/>
    </xf>
    <xf numFmtId="167" fontId="5" fillId="6"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3" fontId="2" fillId="9" borderId="8" xfId="0" applyNumberFormat="1" applyFont="1" applyFill="1" applyBorder="1" applyAlignment="1">
      <alignment horizontal="center" vertical="center"/>
    </xf>
    <xf numFmtId="165" fontId="2" fillId="9" borderId="9" xfId="0" applyNumberFormat="1" applyFont="1" applyFill="1" applyBorder="1" applyAlignment="1">
      <alignment horizontal="center" vertical="center"/>
    </xf>
    <xf numFmtId="0" fontId="2" fillId="9" borderId="5" xfId="0" applyFont="1" applyFill="1" applyBorder="1" applyAlignment="1">
      <alignment horizontal="center" vertical="center"/>
    </xf>
    <xf numFmtId="165" fontId="2" fillId="0" borderId="8" xfId="0" applyNumberFormat="1" applyFont="1" applyBorder="1" applyAlignment="1">
      <alignment horizontal="center" vertical="center"/>
    </xf>
    <xf numFmtId="0" fontId="1" fillId="8" borderId="12" xfId="0" applyFont="1" applyFill="1" applyBorder="1" applyAlignment="1" applyProtection="1">
      <alignment horizontal="center"/>
      <protection locked="0"/>
    </xf>
    <xf numFmtId="165" fontId="2" fillId="6" borderId="0" xfId="0" applyNumberFormat="1" applyFont="1" applyFill="1"/>
    <xf numFmtId="1" fontId="2" fillId="0" borderId="0" xfId="0" applyNumberFormat="1" applyFont="1"/>
    <xf numFmtId="165" fontId="2" fillId="10" borderId="3" xfId="0" applyNumberFormat="1" applyFont="1" applyFill="1" applyBorder="1" applyAlignment="1">
      <alignment horizontal="center"/>
    </xf>
    <xf numFmtId="0" fontId="1" fillId="8" borderId="0" xfId="0" applyFont="1" applyFill="1" applyProtection="1">
      <protection locked="0"/>
    </xf>
    <xf numFmtId="0" fontId="16" fillId="8" borderId="3" xfId="0" applyFont="1" applyFill="1" applyBorder="1" applyAlignment="1" applyProtection="1">
      <alignment horizontal="center" vertical="center"/>
      <protection locked="0"/>
    </xf>
    <xf numFmtId="0" fontId="27" fillId="8" borderId="12" xfId="0" applyFont="1" applyFill="1" applyBorder="1" applyAlignment="1" applyProtection="1">
      <alignment horizontal="center" vertical="center"/>
      <protection locked="0"/>
    </xf>
    <xf numFmtId="0" fontId="1" fillId="8" borderId="12" xfId="0" applyFont="1" applyFill="1" applyBorder="1" applyAlignment="1" applyProtection="1">
      <alignment horizontal="center" vertical="center"/>
      <protection locked="0"/>
    </xf>
    <xf numFmtId="0" fontId="1" fillId="8" borderId="8"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1" fillId="8" borderId="5" xfId="0"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protection locked="0"/>
    </xf>
    <xf numFmtId="2" fontId="1" fillId="6" borderId="17" xfId="0" applyNumberFormat="1" applyFont="1" applyFill="1" applyBorder="1"/>
    <xf numFmtId="2" fontId="1" fillId="0" borderId="1" xfId="0" applyNumberFormat="1" applyFont="1" applyBorder="1" applyAlignment="1">
      <alignment horizontal="center" vertical="center" wrapText="1"/>
    </xf>
    <xf numFmtId="168" fontId="1" fillId="6" borderId="17" xfId="0" applyNumberFormat="1" applyFont="1" applyFill="1" applyBorder="1"/>
    <xf numFmtId="0" fontId="10" fillId="0" borderId="14" xfId="0" applyFont="1" applyBorder="1" applyAlignment="1">
      <alignment horizontal="center" vertical="center"/>
    </xf>
    <xf numFmtId="0" fontId="16" fillId="0" borderId="6" xfId="0" applyFont="1" applyBorder="1" applyAlignment="1">
      <alignment horizontal="center" vertical="center"/>
    </xf>
    <xf numFmtId="0" fontId="1" fillId="8" borderId="1" xfId="0" applyFont="1" applyFill="1" applyBorder="1" applyAlignment="1" applyProtection="1">
      <alignment horizontal="center"/>
      <protection locked="0"/>
    </xf>
    <xf numFmtId="169" fontId="1" fillId="8" borderId="1" xfId="2" applyNumberFormat="1" applyFont="1" applyFill="1" applyBorder="1" applyProtection="1">
      <protection locked="0"/>
    </xf>
    <xf numFmtId="165" fontId="2" fillId="8" borderId="1" xfId="0" applyNumberFormat="1" applyFont="1" applyFill="1" applyBorder="1" applyAlignment="1" applyProtection="1">
      <alignment horizontal="center"/>
      <protection locked="0"/>
    </xf>
    <xf numFmtId="165" fontId="2" fillId="8" borderId="1" xfId="0" applyNumberFormat="1" applyFont="1" applyFill="1" applyBorder="1" applyAlignment="1" applyProtection="1">
      <alignment horizontal="center" vertical="center"/>
      <protection locked="0"/>
    </xf>
    <xf numFmtId="165" fontId="1" fillId="6" borderId="12" xfId="0" applyNumberFormat="1" applyFont="1" applyFill="1" applyBorder="1" applyAlignment="1">
      <alignment horizontal="center"/>
    </xf>
    <xf numFmtId="168" fontId="1" fillId="0" borderId="1" xfId="0" applyNumberFormat="1" applyFont="1" applyBorder="1" applyAlignment="1">
      <alignment horizontal="center" vertical="center" wrapText="1"/>
    </xf>
    <xf numFmtId="14" fontId="16" fillId="0" borderId="15" xfId="0" applyNumberFormat="1" applyFont="1" applyBorder="1" applyAlignment="1">
      <alignment horizontal="center" vertical="center"/>
    </xf>
    <xf numFmtId="2" fontId="1" fillId="0" borderId="8" xfId="0" applyNumberFormat="1" applyFont="1" applyBorder="1" applyAlignment="1">
      <alignment horizontal="center" vertical="center" wrapText="1"/>
    </xf>
    <xf numFmtId="168" fontId="1" fillId="0" borderId="8" xfId="0" applyNumberFormat="1" applyFont="1" applyBorder="1" applyAlignment="1">
      <alignment horizontal="center" vertical="center" wrapText="1"/>
    </xf>
    <xf numFmtId="168" fontId="1" fillId="0" borderId="5" xfId="0" applyNumberFormat="1" applyFont="1" applyBorder="1" applyAlignment="1">
      <alignment horizontal="center" vertical="center" wrapText="1"/>
    </xf>
    <xf numFmtId="168" fontId="1" fillId="0" borderId="9"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4" fontId="2" fillId="0" borderId="5" xfId="0" applyNumberFormat="1" applyFont="1" applyBorder="1" applyAlignment="1">
      <alignment horizontal="center" vertical="center"/>
    </xf>
    <xf numFmtId="0" fontId="1" fillId="0" borderId="4" xfId="0" applyFont="1" applyBorder="1" applyAlignment="1">
      <alignment horizontal="right"/>
    </xf>
    <xf numFmtId="0" fontId="1" fillId="0" borderId="2" xfId="0" applyFont="1" applyBorder="1" applyAlignment="1">
      <alignment horizontal="left" vertical="center" wrapText="1"/>
    </xf>
    <xf numFmtId="0" fontId="28" fillId="0" borderId="0" xfId="1" applyFont="1"/>
    <xf numFmtId="0" fontId="1" fillId="0" borderId="0" xfId="0" applyFont="1" applyAlignment="1">
      <alignment horizontal="left" vertical="top" wrapText="1"/>
    </xf>
    <xf numFmtId="0" fontId="2" fillId="2" borderId="18" xfId="0" applyFont="1" applyFill="1" applyBorder="1" applyAlignment="1">
      <alignment horizontal="left" vertical="center"/>
    </xf>
    <xf numFmtId="0" fontId="2" fillId="2" borderId="7" xfId="0" applyFont="1" applyFill="1" applyBorder="1" applyAlignment="1">
      <alignment horizontal="left" vertical="center"/>
    </xf>
    <xf numFmtId="0" fontId="4" fillId="4" borderId="0" xfId="0" applyFont="1" applyFill="1" applyAlignment="1">
      <alignment horizontal="left"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xf>
    <xf numFmtId="0" fontId="10" fillId="4" borderId="1"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center" vertical="center"/>
    </xf>
    <xf numFmtId="0" fontId="4" fillId="4" borderId="0" xfId="0" applyFont="1" applyFill="1" applyAlignment="1">
      <alignment horizontal="center" vertical="center" wrapText="1"/>
    </xf>
    <xf numFmtId="0" fontId="10" fillId="4" borderId="8"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7"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center"/>
      <protection locked="0"/>
    </xf>
    <xf numFmtId="0" fontId="27" fillId="8" borderId="12" xfId="0" applyFont="1" applyFill="1" applyBorder="1" applyAlignment="1" applyProtection="1">
      <alignment horizontal="left" vertical="center"/>
      <protection locked="0"/>
    </xf>
    <xf numFmtId="0" fontId="1" fillId="0" borderId="0" xfId="0" applyFont="1" applyAlignment="1">
      <alignment horizontal="left" vertical="top"/>
    </xf>
    <xf numFmtId="0" fontId="1" fillId="8" borderId="12" xfId="0" applyFont="1" applyFill="1" applyBorder="1" applyAlignment="1" applyProtection="1">
      <alignment horizontal="left"/>
      <protection locked="0"/>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1" fillId="0" borderId="0" xfId="0" applyFont="1" applyAlignment="1" applyProtection="1">
      <alignment horizontal="left" vertical="top" wrapText="1"/>
      <protection hidden="1"/>
    </xf>
    <xf numFmtId="0" fontId="2" fillId="8"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0" xfId="0" applyFont="1" applyAlignment="1" applyProtection="1">
      <alignment horizontal="left" wrapText="1"/>
      <protection hidden="1"/>
    </xf>
    <xf numFmtId="49" fontId="1" fillId="0" borderId="1" xfId="0" applyNumberFormat="1" applyFont="1" applyBorder="1" applyAlignment="1">
      <alignment horizontal="left" vertical="center"/>
    </xf>
    <xf numFmtId="49" fontId="4" fillId="0" borderId="1" xfId="0" applyNumberFormat="1" applyFont="1" applyBorder="1" applyAlignment="1">
      <alignment horizontal="left" vertical="center" wrapText="1"/>
    </xf>
    <xf numFmtId="49" fontId="4" fillId="0" borderId="4"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1" fillId="0" borderId="0" xfId="0" applyFont="1" applyAlignment="1">
      <alignment vertical="top"/>
    </xf>
    <xf numFmtId="14" fontId="1" fillId="0" borderId="0" xfId="0" applyNumberFormat="1" applyFont="1" applyAlignment="1">
      <alignment vertical="top"/>
    </xf>
  </cellXfs>
  <cellStyles count="3">
    <cellStyle name="Komma" xfId="2" builtinId="3"/>
    <cellStyle name="Link" xfId="1" builtinId="8"/>
    <cellStyle name="Standard" xfId="0" builtinId="0"/>
  </cellStyles>
  <dxfs count="3">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AFEC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532130</xdr:colOff>
      <xdr:row>3</xdr:row>
      <xdr:rowOff>445770</xdr:rowOff>
    </xdr:from>
    <xdr:to>
      <xdr:col>16</xdr:col>
      <xdr:colOff>234950</xdr:colOff>
      <xdr:row>7</xdr:row>
      <xdr:rowOff>222250</xdr:rowOff>
    </xdr:to>
    <xdr:sp macro="" textlink="">
      <xdr:nvSpPr>
        <xdr:cNvPr id="2" name="Textfeld 1">
          <a:extLst>
            <a:ext uri="{FF2B5EF4-FFF2-40B4-BE49-F238E27FC236}">
              <a16:creationId xmlns:a16="http://schemas.microsoft.com/office/drawing/2014/main" id="{97C80930-A603-0E6D-0889-4B442A01BB1E}"/>
            </a:ext>
          </a:extLst>
        </xdr:cNvPr>
        <xdr:cNvSpPr txBox="1"/>
      </xdr:nvSpPr>
      <xdr:spPr>
        <a:xfrm>
          <a:off x="7694930" y="1518920"/>
          <a:ext cx="3703320" cy="1198880"/>
        </a:xfrm>
        <a:prstGeom prst="rect">
          <a:avLst/>
        </a:prstGeom>
        <a:solidFill>
          <a:schemeClr val="accent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a:latin typeface="Arial" panose="020B0604020202020204" pitchFamily="34" charset="0"/>
              <a:cs typeface="Arial" panose="020B0604020202020204" pitchFamily="34" charset="0"/>
            </a:rPr>
            <a:t>Bitte beachten Sie, dass die relevanten</a:t>
          </a:r>
          <a:r>
            <a:rPr lang="de-DE" sz="1200" baseline="0">
              <a:latin typeface="Arial" panose="020B0604020202020204" pitchFamily="34" charset="0"/>
              <a:cs typeface="Arial" panose="020B0604020202020204" pitchFamily="34" charset="0"/>
            </a:rPr>
            <a:t> Angeben zur</a:t>
          </a:r>
          <a:r>
            <a:rPr lang="de-DE" sz="1200">
              <a:latin typeface="Arial" panose="020B0604020202020204" pitchFamily="34" charset="0"/>
              <a:cs typeface="Arial" panose="020B0604020202020204" pitchFamily="34" charset="0"/>
            </a:rPr>
            <a:t> Kläranlage und zum Gewässer</a:t>
          </a:r>
          <a:r>
            <a:rPr lang="de-DE" sz="1200" baseline="0">
              <a:latin typeface="Arial" panose="020B0604020202020204" pitchFamily="34" charset="0"/>
              <a:cs typeface="Arial" panose="020B0604020202020204" pitchFamily="34" charset="0"/>
            </a:rPr>
            <a:t> in den Tabellenblättern "Gewässerdaten" und "Kläranlagendaten" eingegeben werden müssen.</a:t>
          </a:r>
        </a:p>
        <a:p>
          <a:pPr algn="ctr"/>
          <a:r>
            <a:rPr lang="de-DE" sz="1200" baseline="0">
              <a:latin typeface="Arial" panose="020B0604020202020204" pitchFamily="34" charset="0"/>
              <a:cs typeface="Arial" panose="020B0604020202020204" pitchFamily="34" charset="0"/>
            </a:rPr>
            <a:t>Lediglich die optionalen Parameter können in diesem Tabellenblat eingegeben werden.</a:t>
          </a:r>
          <a:endParaRPr lang="de-DE"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35"/>
  <sheetViews>
    <sheetView showGridLines="0" tabSelected="1" zoomScaleNormal="100" workbookViewId="0">
      <selection activeCell="I1" sqref="I1:J1"/>
    </sheetView>
  </sheetViews>
  <sheetFormatPr baseColWidth="10" defaultColWidth="11.453125" defaultRowHeight="12.5" x14ac:dyDescent="0.25"/>
  <cols>
    <col min="1" max="1" width="8.6328125" style="1" customWidth="1"/>
    <col min="2" max="2" width="10.6328125" style="1" customWidth="1"/>
    <col min="3" max="3" width="11" style="1" customWidth="1"/>
    <col min="4" max="5" width="8.6328125" style="1" customWidth="1"/>
    <col min="6" max="7" width="9.6328125" style="1" customWidth="1"/>
    <col min="8" max="8" width="10" style="1" customWidth="1"/>
    <col min="9" max="9" width="8.453125" style="1" customWidth="1"/>
    <col min="10" max="11" width="8.6328125" style="1" customWidth="1"/>
    <col min="12" max="16384" width="11.453125" style="1"/>
  </cols>
  <sheetData>
    <row r="1" spans="1:13" ht="42" customHeight="1" x14ac:dyDescent="0.25">
      <c r="A1" s="177" t="s">
        <v>5</v>
      </c>
      <c r="B1" s="178"/>
      <c r="C1" s="178"/>
      <c r="D1" s="178"/>
      <c r="E1" s="188" t="str">
        <f>IF(Kläranlagendaten!C5="","",Kläranlagendaten!C5)</f>
        <v/>
      </c>
      <c r="F1" s="188"/>
      <c r="G1" s="188"/>
      <c r="H1" s="68" t="s">
        <v>7</v>
      </c>
      <c r="I1" s="189"/>
      <c r="J1" s="190"/>
      <c r="K1" s="69"/>
      <c r="L1" s="208" t="s">
        <v>163</v>
      </c>
      <c r="M1" s="209">
        <v>45083</v>
      </c>
    </row>
    <row r="2" spans="1:13" ht="12.9" customHeight="1" x14ac:dyDescent="0.25">
      <c r="A2" s="70">
        <v>1</v>
      </c>
      <c r="B2" s="71">
        <v>2</v>
      </c>
      <c r="C2" s="71">
        <v>3</v>
      </c>
      <c r="D2" s="71">
        <v>4</v>
      </c>
      <c r="E2" s="71">
        <v>5</v>
      </c>
      <c r="F2" s="71">
        <v>6</v>
      </c>
      <c r="G2" s="71">
        <v>7</v>
      </c>
      <c r="H2" s="71">
        <v>8</v>
      </c>
      <c r="I2" s="71">
        <v>9</v>
      </c>
      <c r="J2" s="72">
        <v>10</v>
      </c>
      <c r="K2" s="73"/>
    </row>
    <row r="3" spans="1:13" ht="30" customHeight="1" x14ac:dyDescent="0.25">
      <c r="A3" s="181" t="s">
        <v>0</v>
      </c>
      <c r="B3" s="182" t="s">
        <v>146</v>
      </c>
      <c r="C3" s="180" t="s">
        <v>9</v>
      </c>
      <c r="D3" s="180" t="s">
        <v>20</v>
      </c>
      <c r="E3" s="180" t="s">
        <v>10</v>
      </c>
      <c r="F3" s="180" t="s">
        <v>21</v>
      </c>
      <c r="G3" s="182" t="s">
        <v>11</v>
      </c>
      <c r="H3" s="182" t="s">
        <v>13</v>
      </c>
      <c r="I3" s="182" t="s">
        <v>25</v>
      </c>
      <c r="J3" s="187" t="s">
        <v>147</v>
      </c>
      <c r="K3" s="186"/>
    </row>
    <row r="4" spans="1:13" ht="43.25" customHeight="1" x14ac:dyDescent="0.25">
      <c r="A4" s="181"/>
      <c r="B4" s="182"/>
      <c r="C4" s="180"/>
      <c r="D4" s="180"/>
      <c r="E4" s="180"/>
      <c r="F4" s="180"/>
      <c r="G4" s="182"/>
      <c r="H4" s="182"/>
      <c r="I4" s="182"/>
      <c r="J4" s="187"/>
      <c r="K4" s="186"/>
    </row>
    <row r="5" spans="1:13" ht="35.25" customHeight="1" x14ac:dyDescent="0.25">
      <c r="A5" s="181"/>
      <c r="B5" s="182"/>
      <c r="C5" s="180"/>
      <c r="D5" s="180"/>
      <c r="E5" s="180"/>
      <c r="F5" s="180"/>
      <c r="G5" s="182"/>
      <c r="H5" s="182"/>
      <c r="I5" s="182"/>
      <c r="J5" s="187"/>
      <c r="K5" s="186"/>
    </row>
    <row r="6" spans="1:13" s="79" customFormat="1" ht="20.399999999999999" customHeight="1" x14ac:dyDescent="0.2">
      <c r="A6" s="75"/>
      <c r="B6" s="76"/>
      <c r="C6" s="76" t="s">
        <v>142</v>
      </c>
      <c r="D6" s="76"/>
      <c r="E6" s="76" t="s">
        <v>141</v>
      </c>
      <c r="F6" s="77" t="s">
        <v>143</v>
      </c>
      <c r="G6" s="77" t="s">
        <v>144</v>
      </c>
      <c r="H6" s="76" t="s">
        <v>145</v>
      </c>
      <c r="I6" s="76"/>
      <c r="J6" s="78"/>
      <c r="K6" s="74"/>
    </row>
    <row r="7" spans="1:13" s="83" customFormat="1" ht="14.4" customHeight="1" x14ac:dyDescent="0.3">
      <c r="A7" s="158"/>
      <c r="B7" s="80" t="s">
        <v>1</v>
      </c>
      <c r="C7" s="80" t="s">
        <v>2</v>
      </c>
      <c r="D7" s="80" t="s">
        <v>3</v>
      </c>
      <c r="E7" s="80" t="s">
        <v>2</v>
      </c>
      <c r="F7" s="80" t="s">
        <v>2</v>
      </c>
      <c r="G7" s="80" t="s">
        <v>3</v>
      </c>
      <c r="H7" s="80" t="s">
        <v>3</v>
      </c>
      <c r="I7" s="80" t="s">
        <v>3</v>
      </c>
      <c r="J7" s="81" t="s">
        <v>3</v>
      </c>
      <c r="K7" s="82"/>
    </row>
    <row r="8" spans="1:13" ht="20.149999999999999" customHeight="1" x14ac:dyDescent="0.25">
      <c r="A8" s="84" t="s">
        <v>97</v>
      </c>
      <c r="B8" s="85" t="str">
        <f>Gewässerdaten!J45</f>
        <v/>
      </c>
      <c r="C8" s="87">
        <f>IFERROR(B8*Gewässerdaten!$D$23,0)</f>
        <v>0</v>
      </c>
      <c r="D8" s="86" t="str">
        <f>_xlfn.IFNA(VLOOKUP(Gewässerdaten!C7,Fließgewässertypen!A13:Q36,10,FALSE),"")</f>
        <v/>
      </c>
      <c r="E8" s="87" t="str">
        <f>IF(D8="","",D8*Gewässerdaten!$D$25)</f>
        <v/>
      </c>
      <c r="F8" s="87" t="e">
        <f t="shared" ref="F8:F15" si="0">IF(B8&gt;D8,"k.B.",E8-C8)</f>
        <v>#VALUE!</v>
      </c>
      <c r="G8" s="171" t="str">
        <f>IFERROR(F8/Kläranlagendaten!$B$17,"")</f>
        <v/>
      </c>
      <c r="H8" s="88" t="str">
        <f>IFERROR(G8*Kläranlagendaten!D24,"")</f>
        <v/>
      </c>
      <c r="I8" s="89"/>
      <c r="J8" s="142"/>
      <c r="K8" s="90"/>
    </row>
    <row r="9" spans="1:13" ht="20.149999999999999" customHeight="1" x14ac:dyDescent="0.25">
      <c r="A9" s="84" t="s">
        <v>22</v>
      </c>
      <c r="B9" s="85" t="str">
        <f>Gewässerdaten!J46</f>
        <v/>
      </c>
      <c r="C9" s="87">
        <f>IFERROR(B9*Gewässerdaten!$D$23,0)</f>
        <v>0</v>
      </c>
      <c r="D9" s="86" t="str">
        <f>_xlfn.IFNA(VLOOKUP(Gewässerdaten!C7,Fließgewässertypen!A13:Q36,16,FALSE),"")</f>
        <v/>
      </c>
      <c r="E9" s="87" t="str">
        <f>IF(D9="","",D9*Gewässerdaten!$D$25)</f>
        <v/>
      </c>
      <c r="F9" s="87" t="e">
        <f t="shared" si="0"/>
        <v>#VALUE!</v>
      </c>
      <c r="G9" s="171" t="str">
        <f>IFERROR(F9/Kläranlagendaten!$B$17,"")</f>
        <v/>
      </c>
      <c r="H9" s="88" t="str">
        <f>IFERROR(G9*Kläranlagendaten!D25,"")</f>
        <v/>
      </c>
      <c r="I9" s="32"/>
      <c r="J9" s="67"/>
      <c r="K9" s="91"/>
    </row>
    <row r="10" spans="1:13" ht="20.149999999999999" customHeight="1" x14ac:dyDescent="0.25">
      <c r="A10" s="84" t="s">
        <v>23</v>
      </c>
      <c r="B10" s="85" t="str">
        <f>Gewässerdaten!J47</f>
        <v/>
      </c>
      <c r="C10" s="87">
        <f>IFERROR(B10*Gewässerdaten!$D$23,0)</f>
        <v>0</v>
      </c>
      <c r="D10" s="86" t="str">
        <f>_xlfn.IFNA(VLOOKUP(Gewässerdaten!C7,Fließgewässertypen!A13:Q36,6,FALSE),"")</f>
        <v/>
      </c>
      <c r="E10" s="87" t="str">
        <f>IF(D10="","",D10*Gewässerdaten!$D$25)</f>
        <v/>
      </c>
      <c r="F10" s="87" t="e">
        <f t="shared" si="0"/>
        <v>#VALUE!</v>
      </c>
      <c r="G10" s="171" t="str">
        <f>IFERROR(F10/Kläranlagendaten!$B$17,"")</f>
        <v/>
      </c>
      <c r="H10" s="88" t="str">
        <f>IFERROR(G10*Kläranlagendaten!D26,"")</f>
        <v/>
      </c>
      <c r="I10" s="32"/>
      <c r="J10" s="65"/>
      <c r="K10" s="90"/>
    </row>
    <row r="11" spans="1:13" ht="20.149999999999999" customHeight="1" x14ac:dyDescent="0.25">
      <c r="A11" s="84" t="s">
        <v>24</v>
      </c>
      <c r="B11" s="85" t="str">
        <f>Gewässerdaten!J48</f>
        <v/>
      </c>
      <c r="C11" s="87">
        <f>IFERROR(B11*Gewässerdaten!$D$23,0)</f>
        <v>0</v>
      </c>
      <c r="D11" s="86" t="str">
        <f>_xlfn.IFNA(VLOOKUP(Gewässerdaten!C7,Fließgewässertypen!A13:Q36,12,FALSE),"")</f>
        <v/>
      </c>
      <c r="E11" s="87" t="str">
        <f>IF(D11="","",D11*Gewässerdaten!$D$25)</f>
        <v/>
      </c>
      <c r="F11" s="87" t="e">
        <f t="shared" si="0"/>
        <v>#VALUE!</v>
      </c>
      <c r="G11" s="171" t="str">
        <f>IFERROR(F11/Kläranlagendaten!$B$17,"")</f>
        <v/>
      </c>
      <c r="H11" s="88" t="str">
        <f>IFERROR(G11*Kläranlagendaten!D27,"")</f>
        <v/>
      </c>
      <c r="I11" s="32"/>
      <c r="J11" s="67"/>
      <c r="K11" s="91"/>
    </row>
    <row r="12" spans="1:13" ht="20.149999999999999" customHeight="1" x14ac:dyDescent="0.25">
      <c r="A12" s="183" t="s">
        <v>159</v>
      </c>
      <c r="B12" s="184"/>
      <c r="C12" s="184"/>
      <c r="D12" s="184"/>
      <c r="E12" s="184"/>
      <c r="F12" s="184"/>
      <c r="G12" s="184"/>
      <c r="H12" s="184"/>
      <c r="I12" s="184"/>
      <c r="J12" s="185"/>
      <c r="K12" s="91"/>
    </row>
    <row r="13" spans="1:13" ht="20.149999999999999" customHeight="1" x14ac:dyDescent="0.25">
      <c r="A13" s="92"/>
      <c r="B13" s="93"/>
      <c r="C13" s="87">
        <f>B13*Gewässerdaten!$D$23</f>
        <v>0</v>
      </c>
      <c r="D13" s="94"/>
      <c r="E13" s="87" t="str">
        <f>IF(D13="","",D13*Gewässerdaten!$D$25)</f>
        <v/>
      </c>
      <c r="F13" s="87" t="e">
        <f t="shared" si="0"/>
        <v>#VALUE!</v>
      </c>
      <c r="G13" s="171" t="str">
        <f>IFERROR(F13/Kläranlagendaten!$B$17,"")</f>
        <v/>
      </c>
      <c r="H13" s="95"/>
      <c r="I13" s="96"/>
      <c r="J13" s="139"/>
      <c r="K13" s="97"/>
    </row>
    <row r="14" spans="1:13" ht="20.149999999999999" customHeight="1" x14ac:dyDescent="0.25">
      <c r="A14" s="92"/>
      <c r="B14" s="93"/>
      <c r="C14" s="87">
        <f>B14*Gewässerdaten!$D$23</f>
        <v>0</v>
      </c>
      <c r="D14" s="94"/>
      <c r="E14" s="87" t="str">
        <f>IF(D14="","",D14*Gewässerdaten!$D$25)</f>
        <v/>
      </c>
      <c r="F14" s="87" t="e">
        <f t="shared" si="0"/>
        <v>#VALUE!</v>
      </c>
      <c r="G14" s="171" t="str">
        <f>IFERROR(F14/Kläranlagendaten!$B$17,"")</f>
        <v/>
      </c>
      <c r="H14" s="95"/>
      <c r="I14" s="96"/>
      <c r="J14" s="139"/>
      <c r="K14" s="91"/>
    </row>
    <row r="15" spans="1:13" ht="20.149999999999999" customHeight="1" thickBot="1" x14ac:dyDescent="0.3">
      <c r="A15" s="98"/>
      <c r="B15" s="99"/>
      <c r="C15" s="101">
        <f>B15*Gewässerdaten!$D$23</f>
        <v>0</v>
      </c>
      <c r="D15" s="100"/>
      <c r="E15" s="101" t="str">
        <f>IF(D15="","",D15*Gewässerdaten!$D$25)</f>
        <v/>
      </c>
      <c r="F15" s="101" t="e">
        <f t="shared" si="0"/>
        <v>#VALUE!</v>
      </c>
      <c r="G15" s="172" t="str">
        <f>IFERROR(F15/Kläranlagendaten!$B$17,"")</f>
        <v/>
      </c>
      <c r="H15" s="102"/>
      <c r="I15" s="141"/>
      <c r="J15" s="140"/>
      <c r="K15" s="90"/>
    </row>
    <row r="16" spans="1:13" ht="16.25" customHeight="1" x14ac:dyDescent="0.25">
      <c r="A16" s="179"/>
      <c r="B16" s="179"/>
      <c r="C16" s="79"/>
      <c r="D16" s="79"/>
      <c r="E16" s="79"/>
      <c r="F16" s="104"/>
      <c r="G16" s="104"/>
      <c r="H16" s="79"/>
      <c r="I16" s="104"/>
      <c r="J16" s="104"/>
      <c r="K16" s="79"/>
    </row>
    <row r="17" spans="1:11" ht="16.25" customHeight="1" x14ac:dyDescent="0.4">
      <c r="A17" s="105" t="s">
        <v>138</v>
      </c>
      <c r="B17" s="106"/>
      <c r="C17" s="107"/>
      <c r="D17" s="108"/>
      <c r="E17" s="146">
        <f>Gewässerdaten!D23</f>
        <v>0</v>
      </c>
      <c r="F17" s="109" t="s">
        <v>96</v>
      </c>
      <c r="G17" s="110"/>
      <c r="I17" s="110"/>
      <c r="J17" s="110"/>
      <c r="K17" s="79"/>
    </row>
    <row r="18" spans="1:11" ht="16.25" customHeight="1" x14ac:dyDescent="0.3">
      <c r="B18" s="103"/>
      <c r="C18" s="79"/>
      <c r="E18" s="111"/>
      <c r="F18" s="112"/>
      <c r="G18" s="110"/>
      <c r="I18" s="110"/>
      <c r="J18" s="110"/>
      <c r="K18" s="79"/>
    </row>
    <row r="19" spans="1:11" ht="16.25" customHeight="1" x14ac:dyDescent="0.3">
      <c r="A19" s="113" t="s">
        <v>139</v>
      </c>
      <c r="B19" s="106"/>
      <c r="C19" s="107"/>
      <c r="D19" s="108"/>
      <c r="E19" s="146">
        <f>Kläranlagendaten!B17</f>
        <v>0</v>
      </c>
      <c r="F19" s="109" t="s">
        <v>96</v>
      </c>
      <c r="G19" s="110"/>
      <c r="I19" s="110"/>
      <c r="J19" s="110"/>
      <c r="K19" s="79"/>
    </row>
    <row r="20" spans="1:11" ht="16.25" customHeight="1" x14ac:dyDescent="0.3">
      <c r="B20" s="103"/>
      <c r="C20" s="79"/>
      <c r="E20" s="111"/>
      <c r="F20" s="112"/>
      <c r="G20" s="110"/>
      <c r="I20" s="110"/>
      <c r="J20" s="110"/>
      <c r="K20" s="79"/>
    </row>
    <row r="21" spans="1:11" ht="16.25" customHeight="1" x14ac:dyDescent="0.4">
      <c r="A21" s="114" t="s">
        <v>140</v>
      </c>
      <c r="B21" s="106"/>
      <c r="C21" s="107"/>
      <c r="D21" s="108"/>
      <c r="E21" s="146" t="str">
        <f>IFERROR(E19/E17*100,"k.B.")</f>
        <v>k.B.</v>
      </c>
      <c r="F21" s="109" t="s">
        <v>150</v>
      </c>
      <c r="G21" s="110"/>
      <c r="I21" s="110"/>
      <c r="J21" s="110"/>
      <c r="K21" s="79"/>
    </row>
    <row r="22" spans="1:11" ht="16.25" customHeight="1" x14ac:dyDescent="0.25">
      <c r="A22" s="103"/>
      <c r="B22" s="103"/>
      <c r="C22" s="79"/>
      <c r="D22" s="79"/>
      <c r="E22" s="79"/>
      <c r="F22" s="104"/>
      <c r="G22" s="104"/>
      <c r="H22" s="79"/>
      <c r="I22" s="104"/>
      <c r="J22" s="104"/>
      <c r="K22" s="79"/>
    </row>
    <row r="23" spans="1:11" ht="12.9" customHeight="1" x14ac:dyDescent="0.3">
      <c r="A23" s="110"/>
      <c r="E23" s="43"/>
      <c r="F23" s="115"/>
      <c r="G23" s="50"/>
      <c r="J23" s="110"/>
    </row>
    <row r="24" spans="1:11" ht="12.9" customHeight="1" x14ac:dyDescent="0.3">
      <c r="A24" s="53" t="s">
        <v>15</v>
      </c>
      <c r="C24" s="116"/>
      <c r="I24" s="116"/>
    </row>
    <row r="25" spans="1:11" ht="12.9" customHeight="1" x14ac:dyDescent="0.3">
      <c r="A25" s="53"/>
      <c r="C25" s="116"/>
      <c r="I25" s="116"/>
    </row>
    <row r="26" spans="1:11" ht="12.9" customHeight="1" x14ac:dyDescent="0.3">
      <c r="A26" s="53"/>
      <c r="B26" s="173" t="s">
        <v>160</v>
      </c>
      <c r="C26" s="174"/>
      <c r="D26" s="1" t="s">
        <v>161</v>
      </c>
      <c r="I26" s="116"/>
    </row>
    <row r="27" spans="1:11" ht="12.9" customHeight="1" x14ac:dyDescent="0.25">
      <c r="A27" s="116"/>
      <c r="B27" s="116"/>
      <c r="C27" s="116"/>
      <c r="D27" s="116"/>
      <c r="E27" s="116"/>
      <c r="F27" s="116"/>
      <c r="G27" s="116"/>
      <c r="H27" s="116"/>
      <c r="I27" s="116"/>
      <c r="J27" s="116"/>
    </row>
    <row r="28" spans="1:11" ht="14" x14ac:dyDescent="0.25">
      <c r="A28" s="117"/>
      <c r="B28" s="123" t="s">
        <v>121</v>
      </c>
      <c r="C28" s="124"/>
      <c r="D28" s="116"/>
      <c r="E28" s="117"/>
      <c r="F28" s="117"/>
      <c r="G28" s="116"/>
      <c r="H28" s="116"/>
      <c r="J28" s="116"/>
      <c r="K28" s="116"/>
    </row>
    <row r="29" spans="1:11" ht="14" x14ac:dyDescent="0.25">
      <c r="A29" s="117"/>
      <c r="B29" s="118"/>
      <c r="C29" s="117"/>
      <c r="D29" s="116"/>
      <c r="E29" s="117"/>
      <c r="F29" s="117"/>
      <c r="G29" s="116"/>
      <c r="H29" s="116"/>
      <c r="J29" s="116"/>
      <c r="K29" s="116"/>
    </row>
    <row r="30" spans="1:11" ht="12.9" customHeight="1" x14ac:dyDescent="0.25">
      <c r="A30" s="103"/>
      <c r="B30" s="125" t="s">
        <v>130</v>
      </c>
      <c r="C30" s="126"/>
      <c r="D30" s="116"/>
      <c r="E30" s="116"/>
      <c r="F30" s="116"/>
      <c r="G30" s="116"/>
      <c r="H30" s="116"/>
      <c r="J30" s="116"/>
      <c r="K30" s="116"/>
    </row>
    <row r="31" spans="1:11" ht="12.9" customHeight="1" x14ac:dyDescent="0.25">
      <c r="A31" s="119"/>
      <c r="B31" s="118"/>
      <c r="D31" s="116"/>
      <c r="E31" s="116"/>
      <c r="F31" s="116"/>
      <c r="G31" s="116"/>
      <c r="H31" s="116"/>
      <c r="J31" s="116"/>
      <c r="K31" s="116"/>
    </row>
    <row r="32" spans="1:11" ht="14" x14ac:dyDescent="0.25">
      <c r="A32" s="120"/>
      <c r="B32" s="127" t="s">
        <v>131</v>
      </c>
      <c r="C32" s="128"/>
      <c r="D32" s="120"/>
      <c r="E32" s="120"/>
      <c r="F32" s="120"/>
      <c r="G32" s="120"/>
      <c r="H32" s="120"/>
      <c r="I32" s="120"/>
      <c r="J32" s="120"/>
      <c r="K32" s="120"/>
    </row>
    <row r="33" spans="1:11" ht="12.75" customHeight="1" x14ac:dyDescent="0.25">
      <c r="A33" s="120"/>
      <c r="B33" s="120"/>
      <c r="C33" s="120"/>
      <c r="D33" s="120"/>
      <c r="E33" s="120"/>
      <c r="F33" s="120"/>
      <c r="G33" s="120"/>
      <c r="H33" s="120"/>
      <c r="I33" s="120"/>
      <c r="J33" s="120"/>
      <c r="K33" s="120"/>
    </row>
    <row r="34" spans="1:11" ht="59.4" customHeight="1" x14ac:dyDescent="0.25">
      <c r="A34" s="176" t="s">
        <v>148</v>
      </c>
      <c r="B34" s="176"/>
      <c r="C34" s="176"/>
      <c r="D34" s="176"/>
      <c r="E34" s="176"/>
      <c r="F34" s="176"/>
      <c r="G34" s="176"/>
      <c r="H34" s="176"/>
      <c r="I34" s="176"/>
      <c r="J34" s="176"/>
      <c r="K34" s="121"/>
    </row>
    <row r="35" spans="1:11" x14ac:dyDescent="0.25">
      <c r="A35" s="122"/>
      <c r="B35" s="50"/>
      <c r="C35" s="50"/>
      <c r="D35" s="50"/>
      <c r="E35" s="50"/>
      <c r="F35" s="50"/>
      <c r="G35" s="50"/>
      <c r="H35" s="50"/>
      <c r="I35" s="50"/>
      <c r="J35" s="50"/>
      <c r="K35" s="50"/>
    </row>
  </sheetData>
  <sheetProtection algorithmName="SHA-512" hashValue="V3IsL3JBtFgYMAUPWzMZ7taGxgT2Lvs2gvluQwdWHMRvqDGzQLZ8K4ntX0ZJuFMx5JCITwMmDu1LuWvs3RajmA==" saltValue="WbUdssrjXhBDcAmhUZQlBA==" spinCount="100000" sheet="1" objects="1" scenarios="1"/>
  <customSheetViews>
    <customSheetView guid="{374C9876-AEDD-47A5-86B9-0775218D65EB}" showGridLines="0" printArea="1">
      <selection sqref="A1:XFD1048576"/>
      <pageMargins left="0" right="0" top="0.51181102362204722" bottom="0" header="0.55118110236220474" footer="0.31496062992125984"/>
      <printOptions horizontalCentered="1"/>
      <pageSetup paperSize="9" scale="89" orientation="landscape" horizontalDpi="4294967292" verticalDpi="180" r:id="rId1"/>
      <headerFooter scaleWithDoc="0" alignWithMargins="0"/>
    </customSheetView>
  </customSheetViews>
  <mergeCells count="17">
    <mergeCell ref="K3:K5"/>
    <mergeCell ref="J3:J5"/>
    <mergeCell ref="H3:H5"/>
    <mergeCell ref="I3:I5"/>
    <mergeCell ref="E1:G1"/>
    <mergeCell ref="I1:J1"/>
    <mergeCell ref="A34:J34"/>
    <mergeCell ref="A1:D1"/>
    <mergeCell ref="A16:B16"/>
    <mergeCell ref="C3:C5"/>
    <mergeCell ref="A3:A5"/>
    <mergeCell ref="B3:B5"/>
    <mergeCell ref="E3:E5"/>
    <mergeCell ref="F3:F5"/>
    <mergeCell ref="G3:G5"/>
    <mergeCell ref="D3:D5"/>
    <mergeCell ref="A12:J12"/>
  </mergeCells>
  <phoneticPr fontId="0" type="noConversion"/>
  <conditionalFormatting sqref="F8:G11 F13:G15">
    <cfRule type="expression" dxfId="2" priority="23">
      <formula>ISERROR(F8)</formula>
    </cfRule>
  </conditionalFormatting>
  <conditionalFormatting sqref="I8">
    <cfRule type="expression" dxfId="1" priority="3">
      <formula>ISERROR(I8)</formula>
    </cfRule>
  </conditionalFormatting>
  <pageMargins left="0.70866141732283472" right="0.31496062992125984" top="0.74803149606299213" bottom="0.74803149606299213" header="0.31496062992125984" footer="0.31496062992125984"/>
  <pageSetup paperSize="9" scale="99" orientation="portrait" horizontalDpi="4294967292" verticalDpi="180" r:id="rId2"/>
  <headerFooter scaleWithDoc="0" alignWithMargins="0">
    <oddHeader>&amp;C&amp;"Arial,Fett"&amp;12Mischrechnung für Kläranlagen-Einleitungen</oddHeader>
    <oddFooter>&amp;L&amp;"Arial,Fett"(c) Bezirksregierung Düsseldorf
Stand: 04/2023</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L59"/>
  <sheetViews>
    <sheetView showGridLines="0" zoomScaleNormal="100" workbookViewId="0">
      <selection activeCell="C5" sqref="C5:E5"/>
    </sheetView>
  </sheetViews>
  <sheetFormatPr baseColWidth="10" defaultColWidth="11.54296875" defaultRowHeight="12.5" x14ac:dyDescent="0.25"/>
  <cols>
    <col min="1" max="1" width="15.453125" style="1" customWidth="1"/>
    <col min="2" max="8" width="11.54296875" style="1"/>
    <col min="9" max="9" width="3.453125" style="1" customWidth="1"/>
    <col min="10" max="16384" width="11.54296875" style="1"/>
  </cols>
  <sheetData>
    <row r="1" spans="1:7" ht="13" x14ac:dyDescent="0.3">
      <c r="A1" s="30" t="s">
        <v>124</v>
      </c>
    </row>
    <row r="2" spans="1:7" ht="13" x14ac:dyDescent="0.3">
      <c r="A2" s="48"/>
    </row>
    <row r="3" spans="1:7" ht="13" x14ac:dyDescent="0.25">
      <c r="A3" s="57" t="s">
        <v>105</v>
      </c>
    </row>
    <row r="4" spans="1:7" ht="13" x14ac:dyDescent="0.25">
      <c r="A4" s="34"/>
    </row>
    <row r="5" spans="1:7" ht="13" x14ac:dyDescent="0.25">
      <c r="A5" s="34" t="s">
        <v>107</v>
      </c>
      <c r="C5" s="193"/>
      <c r="D5" s="193"/>
      <c r="E5" s="193"/>
    </row>
    <row r="6" spans="1:7" ht="13" x14ac:dyDescent="0.25">
      <c r="A6" s="34"/>
    </row>
    <row r="7" spans="1:7" ht="13" x14ac:dyDescent="0.25">
      <c r="A7" s="34" t="s">
        <v>108</v>
      </c>
      <c r="C7" s="56"/>
      <c r="G7" s="1" t="s">
        <v>154</v>
      </c>
    </row>
    <row r="8" spans="1:7" ht="13" x14ac:dyDescent="0.25">
      <c r="A8" s="34"/>
    </row>
    <row r="9" spans="1:7" x14ac:dyDescent="0.25">
      <c r="A9" s="49"/>
    </row>
    <row r="10" spans="1:7" ht="13" x14ac:dyDescent="0.3">
      <c r="A10" s="51" t="s">
        <v>110</v>
      </c>
      <c r="C10" s="193"/>
      <c r="D10" s="193"/>
      <c r="E10" s="193"/>
      <c r="G10" s="1" t="s">
        <v>151</v>
      </c>
    </row>
    <row r="11" spans="1:7" ht="13" x14ac:dyDescent="0.3">
      <c r="A11" s="52"/>
      <c r="D11" s="50"/>
      <c r="E11" s="50"/>
      <c r="F11" s="50"/>
      <c r="G11" s="1" t="s">
        <v>152</v>
      </c>
    </row>
    <row r="12" spans="1:7" ht="15.5" x14ac:dyDescent="0.4">
      <c r="A12" s="51" t="s">
        <v>111</v>
      </c>
      <c r="C12" s="147"/>
      <c r="G12" s="1" t="s">
        <v>162</v>
      </c>
    </row>
    <row r="13" spans="1:7" ht="13" x14ac:dyDescent="0.3">
      <c r="A13" s="51"/>
    </row>
    <row r="14" spans="1:7" ht="13" x14ac:dyDescent="0.3">
      <c r="A14" s="51" t="s">
        <v>112</v>
      </c>
      <c r="B14" s="43" t="s">
        <v>98</v>
      </c>
      <c r="C14" s="56"/>
      <c r="D14" s="43" t="s">
        <v>99</v>
      </c>
      <c r="E14" s="56"/>
      <c r="G14" s="1" t="s">
        <v>153</v>
      </c>
    </row>
    <row r="15" spans="1:7" ht="13" x14ac:dyDescent="0.3">
      <c r="A15" s="51"/>
      <c r="C15" s="30"/>
    </row>
    <row r="16" spans="1:7" ht="13" x14ac:dyDescent="0.3">
      <c r="A16" s="51" t="s">
        <v>109</v>
      </c>
      <c r="C16" s="30"/>
    </row>
    <row r="17" spans="1:5" ht="13" x14ac:dyDescent="0.3">
      <c r="A17" s="51"/>
      <c r="C17" s="30"/>
    </row>
    <row r="18" spans="1:5" ht="13" x14ac:dyDescent="0.3">
      <c r="A18" s="51"/>
    </row>
    <row r="19" spans="1:5" ht="13" x14ac:dyDescent="0.3">
      <c r="A19" s="51" t="s">
        <v>106</v>
      </c>
      <c r="B19" s="143"/>
      <c r="C19" s="1" t="s">
        <v>96</v>
      </c>
    </row>
    <row r="20" spans="1:5" ht="13" x14ac:dyDescent="0.3">
      <c r="A20" s="51"/>
      <c r="B20" s="129"/>
    </row>
    <row r="21" spans="1:5" ht="16" x14ac:dyDescent="0.4">
      <c r="A21" s="51" t="s">
        <v>158</v>
      </c>
      <c r="B21" s="143"/>
      <c r="C21" s="1" t="s">
        <v>96</v>
      </c>
    </row>
    <row r="22" spans="1:5" x14ac:dyDescent="0.25">
      <c r="A22" s="175">
        <f>IF(C12="unterhalb Einleitung",Kläranlagendaten!B17,0)</f>
        <v>0</v>
      </c>
    </row>
    <row r="23" spans="1:5" ht="13" x14ac:dyDescent="0.3">
      <c r="A23" s="51" t="s">
        <v>127</v>
      </c>
      <c r="D23" s="164">
        <f>IF(B21&gt;0,B21-A22,0.5*B19-A22)</f>
        <v>0</v>
      </c>
      <c r="E23" s="1" t="s">
        <v>96</v>
      </c>
    </row>
    <row r="25" spans="1:5" ht="13" x14ac:dyDescent="0.3">
      <c r="A25" s="51" t="s">
        <v>128</v>
      </c>
      <c r="D25" s="164">
        <f>D23+Kläranlagendaten!B17</f>
        <v>0</v>
      </c>
      <c r="E25" s="1" t="s">
        <v>96</v>
      </c>
    </row>
    <row r="27" spans="1:5" ht="15" x14ac:dyDescent="0.3">
      <c r="A27" s="53" t="s">
        <v>135</v>
      </c>
    </row>
    <row r="28" spans="1:5" x14ac:dyDescent="0.25">
      <c r="A28" s="33"/>
    </row>
    <row r="29" spans="1:5" ht="13" x14ac:dyDescent="0.25">
      <c r="A29" s="34" t="s">
        <v>19</v>
      </c>
      <c r="B29" s="191"/>
      <c r="C29" s="191"/>
      <c r="D29" s="191"/>
    </row>
    <row r="30" spans="1:5" ht="13" x14ac:dyDescent="0.25">
      <c r="A30" s="34" t="s">
        <v>132</v>
      </c>
      <c r="B30" s="191"/>
      <c r="C30" s="191"/>
      <c r="D30" s="191"/>
    </row>
    <row r="31" spans="1:5" ht="13" x14ac:dyDescent="0.3">
      <c r="A31" s="34" t="s">
        <v>133</v>
      </c>
      <c r="B31" s="66"/>
      <c r="C31" s="66"/>
      <c r="D31" s="148"/>
      <c r="E31" s="30" t="s">
        <v>6</v>
      </c>
    </row>
    <row r="32" spans="1:5" ht="13" x14ac:dyDescent="0.3">
      <c r="A32" s="34" t="s">
        <v>101</v>
      </c>
      <c r="B32" s="44" t="s">
        <v>98</v>
      </c>
      <c r="C32" s="149"/>
      <c r="D32" s="43" t="s">
        <v>99</v>
      </c>
      <c r="E32" s="150"/>
    </row>
    <row r="33" spans="1:10" ht="13.5" thickBot="1" x14ac:dyDescent="0.3">
      <c r="A33" s="34"/>
      <c r="B33" s="34"/>
      <c r="C33" s="34"/>
    </row>
    <row r="34" spans="1:10" ht="13" x14ac:dyDescent="0.25">
      <c r="A34" s="196" t="s">
        <v>16</v>
      </c>
      <c r="B34" s="194" t="s">
        <v>17</v>
      </c>
      <c r="C34" s="194" t="s">
        <v>100</v>
      </c>
      <c r="D34" s="194"/>
      <c r="E34" s="194"/>
      <c r="F34" s="194"/>
      <c r="G34" s="194"/>
      <c r="H34" s="195"/>
    </row>
    <row r="35" spans="1:10" ht="13" x14ac:dyDescent="0.25">
      <c r="A35" s="197"/>
      <c r="B35" s="198"/>
      <c r="C35" s="45"/>
      <c r="D35" s="45"/>
      <c r="E35" s="45"/>
      <c r="F35" s="45"/>
      <c r="G35" s="45"/>
      <c r="H35" s="46"/>
    </row>
    <row r="36" spans="1:10" x14ac:dyDescent="0.25">
      <c r="A36" s="36" t="s">
        <v>97</v>
      </c>
      <c r="B36" s="35" t="s">
        <v>18</v>
      </c>
      <c r="C36" s="130"/>
      <c r="D36" s="130"/>
      <c r="E36" s="130"/>
      <c r="F36" s="130"/>
      <c r="G36" s="152"/>
      <c r="H36" s="151"/>
    </row>
    <row r="37" spans="1:10" ht="15.5" x14ac:dyDescent="0.25">
      <c r="A37" s="36" t="s">
        <v>102</v>
      </c>
      <c r="B37" s="35" t="s">
        <v>18</v>
      </c>
      <c r="C37" s="130"/>
      <c r="D37" s="130"/>
      <c r="E37" s="130"/>
      <c r="F37" s="130"/>
      <c r="G37" s="152"/>
      <c r="H37" s="151"/>
    </row>
    <row r="38" spans="1:10" ht="15.5" x14ac:dyDescent="0.4">
      <c r="A38" s="37" t="s">
        <v>103</v>
      </c>
      <c r="B38" s="35" t="s">
        <v>18</v>
      </c>
      <c r="C38" s="152"/>
      <c r="D38" s="152"/>
      <c r="E38" s="152"/>
      <c r="F38" s="152"/>
      <c r="G38" s="152"/>
      <c r="H38" s="151"/>
    </row>
    <row r="39" spans="1:10" ht="16" thickBot="1" x14ac:dyDescent="0.45">
      <c r="A39" s="38" t="s">
        <v>104</v>
      </c>
      <c r="B39" s="41" t="s">
        <v>18</v>
      </c>
      <c r="C39" s="153"/>
      <c r="D39" s="153"/>
      <c r="E39" s="153"/>
      <c r="F39" s="153"/>
      <c r="G39" s="153"/>
      <c r="H39" s="154"/>
    </row>
    <row r="41" spans="1:10" ht="13" x14ac:dyDescent="0.3">
      <c r="A41" s="53" t="s">
        <v>136</v>
      </c>
    </row>
    <row r="43" spans="1:10" ht="15.5" thickBot="1" x14ac:dyDescent="0.35">
      <c r="A43" s="30" t="s">
        <v>134</v>
      </c>
    </row>
    <row r="44" spans="1:10" ht="13" x14ac:dyDescent="0.3">
      <c r="A44" s="39" t="s">
        <v>16</v>
      </c>
      <c r="B44" s="159" t="s">
        <v>17</v>
      </c>
      <c r="C44" s="40" t="str">
        <f t="shared" ref="C44:H44" si="0">IF(C35="","",C35)</f>
        <v/>
      </c>
      <c r="D44" s="40" t="str">
        <f t="shared" si="0"/>
        <v/>
      </c>
      <c r="E44" s="40" t="str">
        <f t="shared" si="0"/>
        <v/>
      </c>
      <c r="F44" s="40" t="str">
        <f t="shared" si="0"/>
        <v/>
      </c>
      <c r="G44" s="40" t="str">
        <f t="shared" si="0"/>
        <v/>
      </c>
      <c r="H44" s="166" t="str">
        <f t="shared" si="0"/>
        <v/>
      </c>
      <c r="J44" s="42" t="s">
        <v>8</v>
      </c>
    </row>
    <row r="45" spans="1:10" x14ac:dyDescent="0.25">
      <c r="A45" s="36" t="s">
        <v>97</v>
      </c>
      <c r="B45" s="35" t="s">
        <v>18</v>
      </c>
      <c r="C45" s="156" t="str">
        <f>IF(C36="","",IF(LEFT(C36,1)="&lt;",SUBSTITUTE(C36,"&lt;","")/2,_xlfn.NUMBERVALUE(C36)))</f>
        <v/>
      </c>
      <c r="D45" s="156" t="str">
        <f t="shared" ref="D45:H45" si="1">IF(D36="","",IF(LEFT(D36,1)="&lt;",SUBSTITUTE(D36,"&lt;","")/2,_xlfn.NUMBERVALUE(D36)))</f>
        <v/>
      </c>
      <c r="E45" s="156" t="str">
        <f t="shared" si="1"/>
        <v/>
      </c>
      <c r="F45" s="156" t="str">
        <f t="shared" si="1"/>
        <v/>
      </c>
      <c r="G45" s="156" t="str">
        <f t="shared" si="1"/>
        <v/>
      </c>
      <c r="H45" s="167" t="str">
        <f t="shared" si="1"/>
        <v/>
      </c>
      <c r="J45" s="155" t="str">
        <f>IFERROR(AVERAGE(C45:H45),"")</f>
        <v/>
      </c>
    </row>
    <row r="46" spans="1:10" ht="15.5" x14ac:dyDescent="0.25">
      <c r="A46" s="36" t="s">
        <v>102</v>
      </c>
      <c r="B46" s="35" t="s">
        <v>18</v>
      </c>
      <c r="C46" s="156" t="str">
        <f t="shared" ref="C46:H46" si="2">IF(C37="","",IF(LEFT(C37,1)="&lt;",SUBSTITUTE(C37,"&lt;","")/2,_xlfn.NUMBERVALUE(C37)))</f>
        <v/>
      </c>
      <c r="D46" s="156" t="str">
        <f t="shared" si="2"/>
        <v/>
      </c>
      <c r="E46" s="156" t="str">
        <f t="shared" si="2"/>
        <v/>
      </c>
      <c r="F46" s="156" t="str">
        <f t="shared" si="2"/>
        <v/>
      </c>
      <c r="G46" s="156" t="str">
        <f t="shared" si="2"/>
        <v/>
      </c>
      <c r="H46" s="167" t="str">
        <f t="shared" si="2"/>
        <v/>
      </c>
      <c r="J46" s="155" t="str">
        <f t="shared" ref="J46:J48" si="3">IFERROR(AVERAGE(C46:H46),"")</f>
        <v/>
      </c>
    </row>
    <row r="47" spans="1:10" ht="15.5" x14ac:dyDescent="0.4">
      <c r="A47" s="37" t="s">
        <v>103</v>
      </c>
      <c r="B47" s="35" t="s">
        <v>18</v>
      </c>
      <c r="C47" s="165" t="str">
        <f t="shared" ref="C47:H47" si="4">IF(C38="","",IF(LEFT(C38,1)="&lt;",SUBSTITUTE(C38,"&lt;","")/2,_xlfn.NUMBERVALUE(C38)))</f>
        <v/>
      </c>
      <c r="D47" s="165" t="str">
        <f t="shared" si="4"/>
        <v/>
      </c>
      <c r="E47" s="165" t="str">
        <f t="shared" si="4"/>
        <v/>
      </c>
      <c r="F47" s="165" t="str">
        <f t="shared" si="4"/>
        <v/>
      </c>
      <c r="G47" s="165" t="str">
        <f t="shared" si="4"/>
        <v/>
      </c>
      <c r="H47" s="168" t="str">
        <f t="shared" si="4"/>
        <v/>
      </c>
      <c r="J47" s="157" t="str">
        <f t="shared" si="3"/>
        <v/>
      </c>
    </row>
    <row r="48" spans="1:10" ht="16" thickBot="1" x14ac:dyDescent="0.45">
      <c r="A48" s="38" t="s">
        <v>104</v>
      </c>
      <c r="B48" s="41" t="s">
        <v>18</v>
      </c>
      <c r="C48" s="169" t="str">
        <f t="shared" ref="C48:H48" si="5">IF(C39="","",IF(LEFT(C39,1)="&lt;",SUBSTITUTE(C39,"&lt;","")/2,_xlfn.NUMBERVALUE(C39)))</f>
        <v/>
      </c>
      <c r="D48" s="169" t="str">
        <f t="shared" si="5"/>
        <v/>
      </c>
      <c r="E48" s="169" t="str">
        <f t="shared" si="5"/>
        <v/>
      </c>
      <c r="F48" s="169" t="str">
        <f t="shared" si="5"/>
        <v/>
      </c>
      <c r="G48" s="169" t="str">
        <f t="shared" si="5"/>
        <v/>
      </c>
      <c r="H48" s="170" t="str">
        <f t="shared" si="5"/>
        <v/>
      </c>
      <c r="J48" s="157" t="str">
        <f t="shared" si="3"/>
        <v/>
      </c>
    </row>
    <row r="50" spans="1:12" ht="13" x14ac:dyDescent="0.3">
      <c r="A50" s="53" t="s">
        <v>15</v>
      </c>
    </row>
    <row r="51" spans="1:12" ht="47.25" customHeight="1" x14ac:dyDescent="0.25">
      <c r="A51" s="176" t="s">
        <v>129</v>
      </c>
      <c r="B51" s="176"/>
      <c r="C51" s="176"/>
      <c r="D51" s="176"/>
      <c r="E51" s="176"/>
      <c r="F51" s="176"/>
      <c r="G51" s="176"/>
      <c r="H51" s="176"/>
      <c r="I51" s="176"/>
      <c r="J51" s="176"/>
      <c r="K51" s="176"/>
      <c r="L51" s="176"/>
    </row>
    <row r="53" spans="1:12" ht="28.5" customHeight="1" x14ac:dyDescent="0.25">
      <c r="A53" s="176" t="s">
        <v>155</v>
      </c>
      <c r="B53" s="176"/>
      <c r="C53" s="176"/>
      <c r="D53" s="176"/>
      <c r="E53" s="176"/>
      <c r="F53" s="176"/>
      <c r="G53" s="176"/>
      <c r="H53" s="176"/>
      <c r="I53" s="176"/>
      <c r="J53" s="176"/>
      <c r="K53" s="176"/>
      <c r="L53" s="176"/>
    </row>
    <row r="55" spans="1:12" ht="14.5" x14ac:dyDescent="0.25">
      <c r="A55" s="192" t="s">
        <v>137</v>
      </c>
      <c r="B55" s="192"/>
      <c r="C55" s="192"/>
      <c r="D55" s="192"/>
      <c r="E55" s="192"/>
      <c r="F55" s="192"/>
      <c r="G55" s="192"/>
      <c r="H55" s="192"/>
      <c r="I55" s="192"/>
      <c r="J55" s="192"/>
      <c r="K55" s="192"/>
      <c r="L55" s="192"/>
    </row>
    <row r="57" spans="1:12" x14ac:dyDescent="0.25">
      <c r="A57" s="61" t="s">
        <v>121</v>
      </c>
      <c r="B57" s="62"/>
    </row>
    <row r="59" spans="1:12" x14ac:dyDescent="0.25">
      <c r="A59" s="63" t="s">
        <v>122</v>
      </c>
      <c r="B59" s="64"/>
    </row>
  </sheetData>
  <sheetProtection algorithmName="SHA-512" hashValue="mcvaMPvhQ32tSYziBDaqzF7hrN2/K0t5epjaCZZa/8yWMjcWjTLy/jUt5LeYcNmN/ek7P7nhoAGimuM+xMr0dQ==" saltValue="w7YQ1MiqQRejdOGmsywUhg==" spinCount="100000" sheet="1" objects="1" scenarios="1"/>
  <customSheetViews>
    <customSheetView guid="{374C9876-AEDD-47A5-86B9-0775218D65EB}">
      <selection activeCell="B22" sqref="B22"/>
      <pageMargins left="0.7" right="0.7" top="0.78740157499999996" bottom="0.78740157499999996" header="0.3" footer="0.3"/>
    </customSheetView>
  </customSheetViews>
  <mergeCells count="10">
    <mergeCell ref="B30:D30"/>
    <mergeCell ref="A51:L51"/>
    <mergeCell ref="A53:L53"/>
    <mergeCell ref="A55:L55"/>
    <mergeCell ref="C5:E5"/>
    <mergeCell ref="C10:E10"/>
    <mergeCell ref="C34:H34"/>
    <mergeCell ref="A34:A35"/>
    <mergeCell ref="B34:B35"/>
    <mergeCell ref="B29:D29"/>
  </mergeCells>
  <pageMargins left="0.70866141732283472" right="0.31496062992125984" top="0.74803149606299213" bottom="0.74803149606299213" header="0.31496062992125984" footer="0.31496062992125984"/>
  <pageSetup paperSize="9" scale="99" fitToHeight="0" orientation="landscape" horizontalDpi="90" verticalDpi="90" r:id="rId1"/>
  <headerFooter scaleWithDoc="0" alignWithMargins="0">
    <oddHeader>&amp;C&amp;"Arial,Fett"&amp;12Mischrechnung für Kläranlagen-Einleitungen</oddHeader>
    <oddFooter>&amp;L&amp;"Arial,Fett"(c) Bezirksregierung Düsseldorf
Stand: 04/2023</oddFooter>
  </headerFooter>
  <rowBreaks count="1" manualBreakCount="1">
    <brk id="26"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Fließgewässertypen!$B$41:$B$42</xm:f>
          </x14:formula1>
          <xm:sqref>C12</xm:sqref>
        </x14:dataValidation>
        <x14:dataValidation type="list" allowBlank="1" showInputMessage="1" showErrorMessage="1">
          <x14:formula1>
            <xm:f>Fließgewässertypen!$A$13:$A$36</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zoomScaleNormal="100" workbookViewId="0">
      <selection activeCell="C5" sqref="C5:E5"/>
    </sheetView>
  </sheetViews>
  <sheetFormatPr baseColWidth="10" defaultColWidth="11.54296875" defaultRowHeight="12.5" x14ac:dyDescent="0.25"/>
  <cols>
    <col min="1" max="1" width="11.54296875" style="1"/>
    <col min="2" max="2" width="16.54296875" style="1" customWidth="1"/>
    <col min="3" max="3" width="11.54296875" style="1"/>
    <col min="4" max="4" width="15.54296875" style="1" customWidth="1"/>
    <col min="5" max="16384" width="11.54296875" style="1"/>
  </cols>
  <sheetData>
    <row r="1" spans="1:5" ht="13" x14ac:dyDescent="0.3">
      <c r="A1" s="30" t="s">
        <v>125</v>
      </c>
    </row>
    <row r="2" spans="1:5" ht="13" x14ac:dyDescent="0.3">
      <c r="A2" s="30"/>
    </row>
    <row r="3" spans="1:5" ht="13" x14ac:dyDescent="0.3">
      <c r="A3" s="53" t="s">
        <v>113</v>
      </c>
    </row>
    <row r="5" spans="1:5" ht="13" x14ac:dyDescent="0.3">
      <c r="A5" s="30" t="s">
        <v>119</v>
      </c>
      <c r="C5" s="200"/>
      <c r="D5" s="200"/>
      <c r="E5" s="200"/>
    </row>
    <row r="7" spans="1:5" ht="13" x14ac:dyDescent="0.3">
      <c r="A7" s="30" t="s">
        <v>126</v>
      </c>
    </row>
    <row r="8" spans="1:5" ht="13" x14ac:dyDescent="0.3">
      <c r="A8" s="54" t="s">
        <v>114</v>
      </c>
      <c r="B8" s="54" t="s">
        <v>115</v>
      </c>
      <c r="C8" s="18"/>
    </row>
    <row r="9" spans="1:5" x14ac:dyDescent="0.25">
      <c r="A9" s="160"/>
      <c r="B9" s="161"/>
      <c r="C9" s="18" t="s">
        <v>14</v>
      </c>
    </row>
    <row r="10" spans="1:5" x14ac:dyDescent="0.25">
      <c r="A10" s="160"/>
      <c r="B10" s="161"/>
      <c r="C10" s="18" t="s">
        <v>14</v>
      </c>
    </row>
    <row r="11" spans="1:5" x14ac:dyDescent="0.25">
      <c r="A11" s="160"/>
      <c r="B11" s="161"/>
      <c r="C11" s="18" t="s">
        <v>14</v>
      </c>
    </row>
    <row r="12" spans="1:5" x14ac:dyDescent="0.25">
      <c r="A12" s="160"/>
      <c r="B12" s="161"/>
      <c r="C12" s="18" t="s">
        <v>14</v>
      </c>
    </row>
    <row r="13" spans="1:5" x14ac:dyDescent="0.25">
      <c r="A13" s="160"/>
      <c r="B13" s="161"/>
      <c r="C13" s="18" t="s">
        <v>14</v>
      </c>
    </row>
    <row r="15" spans="1:5" ht="13" x14ac:dyDescent="0.3">
      <c r="A15" s="30" t="s">
        <v>8</v>
      </c>
      <c r="B15" s="145">
        <f>IFERROR(AVERAGE(B9:B13),0)</f>
        <v>0</v>
      </c>
      <c r="C15" s="30" t="s">
        <v>14</v>
      </c>
    </row>
    <row r="17" spans="1:15" ht="13" x14ac:dyDescent="0.3">
      <c r="A17" s="30" t="s">
        <v>117</v>
      </c>
      <c r="B17" s="144">
        <f>B15*1000/365/24/60/60</f>
        <v>0</v>
      </c>
      <c r="C17" s="30" t="s">
        <v>96</v>
      </c>
    </row>
    <row r="19" spans="1:15" ht="13" x14ac:dyDescent="0.3">
      <c r="A19" s="59"/>
      <c r="B19" s="59"/>
      <c r="C19" s="59"/>
      <c r="D19" s="47"/>
    </row>
    <row r="20" spans="1:15" ht="15" customHeight="1" x14ac:dyDescent="0.3">
      <c r="A20" s="203" t="s">
        <v>156</v>
      </c>
      <c r="B20" s="203"/>
      <c r="C20" s="203"/>
      <c r="D20" s="203"/>
    </row>
    <row r="21" spans="1:15" x14ac:dyDescent="0.25">
      <c r="A21" s="201" t="s">
        <v>0</v>
      </c>
      <c r="B21" s="202" t="s">
        <v>120</v>
      </c>
      <c r="C21" s="202" t="s">
        <v>12</v>
      </c>
      <c r="D21" s="202" t="s">
        <v>116</v>
      </c>
    </row>
    <row r="22" spans="1:15" x14ac:dyDescent="0.25">
      <c r="A22" s="201"/>
      <c r="B22" s="202"/>
      <c r="C22" s="202"/>
      <c r="D22" s="202"/>
    </row>
    <row r="23" spans="1:15" x14ac:dyDescent="0.25">
      <c r="A23" s="201"/>
      <c r="B23" s="202"/>
      <c r="C23" s="202"/>
      <c r="D23" s="202"/>
    </row>
    <row r="24" spans="1:15" ht="13" x14ac:dyDescent="0.3">
      <c r="A24" s="2" t="s">
        <v>4</v>
      </c>
      <c r="B24" s="162"/>
      <c r="C24" s="31">
        <v>2</v>
      </c>
      <c r="D24" s="60">
        <f>IF(B24="",C24,B24)</f>
        <v>2</v>
      </c>
    </row>
    <row r="25" spans="1:15" ht="15" x14ac:dyDescent="0.4">
      <c r="A25" s="2" t="s">
        <v>22</v>
      </c>
      <c r="B25" s="162"/>
      <c r="C25" s="31">
        <v>2</v>
      </c>
      <c r="D25" s="60">
        <f t="shared" ref="D25:D27" si="0">IF(B25="",C25,B25)</f>
        <v>2</v>
      </c>
    </row>
    <row r="26" spans="1:15" ht="15" x14ac:dyDescent="0.4">
      <c r="A26" s="2" t="s">
        <v>23</v>
      </c>
      <c r="B26" s="163"/>
      <c r="C26" s="31">
        <v>4</v>
      </c>
      <c r="D26" s="60">
        <f t="shared" si="0"/>
        <v>4</v>
      </c>
    </row>
    <row r="27" spans="1:15" ht="15" x14ac:dyDescent="0.4">
      <c r="A27" s="3" t="s">
        <v>24</v>
      </c>
      <c r="B27" s="163"/>
      <c r="C27" s="31">
        <v>2</v>
      </c>
      <c r="D27" s="60">
        <f t="shared" si="0"/>
        <v>2</v>
      </c>
    </row>
    <row r="30" spans="1:15" ht="13" x14ac:dyDescent="0.3">
      <c r="A30" s="53" t="s">
        <v>15</v>
      </c>
    </row>
    <row r="31" spans="1:15" ht="196.25" customHeight="1" x14ac:dyDescent="0.25">
      <c r="A31" s="199" t="s">
        <v>157</v>
      </c>
      <c r="B31" s="199"/>
      <c r="C31" s="199"/>
      <c r="D31" s="199"/>
      <c r="E31" s="199"/>
      <c r="F31" s="199"/>
      <c r="G31" s="58"/>
      <c r="H31" s="55"/>
      <c r="I31" s="55"/>
      <c r="J31" s="55"/>
      <c r="K31" s="55"/>
      <c r="L31" s="55"/>
      <c r="M31" s="55"/>
      <c r="N31" s="55"/>
      <c r="O31" s="55"/>
    </row>
    <row r="33" spans="1:2" x14ac:dyDescent="0.25">
      <c r="A33" s="61" t="s">
        <v>121</v>
      </c>
      <c r="B33" s="62"/>
    </row>
    <row r="35" spans="1:2" x14ac:dyDescent="0.25">
      <c r="A35" s="63" t="s">
        <v>122</v>
      </c>
      <c r="B35" s="64"/>
    </row>
  </sheetData>
  <sheetProtection algorithmName="SHA-512" hashValue="qlYEFMN/cRBJKbNfLYF/WW8GUZudsN02uKu1taOqx84NzEPcfjGr6mx5Dq4oHSaJuT8TRd/fLjqKizF3mkmBsg==" saltValue="g7FmdzKfhrokNgS0lStpCA==" spinCount="100000" sheet="1" objects="1" scenarios="1"/>
  <mergeCells count="7">
    <mergeCell ref="A31:F31"/>
    <mergeCell ref="C5:E5"/>
    <mergeCell ref="A21:A23"/>
    <mergeCell ref="B21:B23"/>
    <mergeCell ref="C21:C23"/>
    <mergeCell ref="D21:D23"/>
    <mergeCell ref="A20:D20"/>
  </mergeCells>
  <conditionalFormatting sqref="B26:B27">
    <cfRule type="expression" dxfId="0" priority="1">
      <formula>ISERROR(B26)</formula>
    </cfRule>
  </conditionalFormatting>
  <pageMargins left="0.70866141732283472" right="0.31496062992125984" top="0.74803149606299213" bottom="0.74803149606299213" header="0.31496062992125984" footer="0.31496062992125984"/>
  <pageSetup paperSize="9" scale="99" orientation="portrait" horizontalDpi="90" verticalDpi="90" r:id="rId1"/>
  <headerFooter scaleWithDoc="0" alignWithMargins="0">
    <oddHeader>&amp;C&amp;"Arial,Fett"&amp;12Mischrechnung für Kläranlagen-Einleitungen</oddHeader>
    <oddFooter>&amp;L&amp;"Arial,Fett"(c) Bezirksregierung Düsseldorf
Stand: 04/2023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42"/>
  <sheetViews>
    <sheetView showGridLines="0" workbookViewId="0"/>
  </sheetViews>
  <sheetFormatPr baseColWidth="10" defaultRowHeight="12.5" x14ac:dyDescent="0.25"/>
  <cols>
    <col min="1" max="1" width="8.36328125" style="1" customWidth="1"/>
    <col min="2" max="2" width="41" style="1" customWidth="1"/>
    <col min="3" max="3" width="9.6328125" style="1" bestFit="1" customWidth="1"/>
    <col min="4" max="4" width="8" style="1" bestFit="1" customWidth="1"/>
    <col min="5" max="9" width="11.453125" style="1" bestFit="1" customWidth="1"/>
    <col min="10" max="11" width="11.453125" style="1"/>
    <col min="12" max="12" width="12.90625" style="1" customWidth="1"/>
    <col min="13" max="14" width="7.36328125" style="1" bestFit="1" customWidth="1"/>
    <col min="15" max="15" width="8.08984375" style="1" bestFit="1" customWidth="1"/>
    <col min="16" max="16" width="14.1796875" style="1" customWidth="1"/>
    <col min="17" max="255" width="11.453125" style="1"/>
    <col min="256" max="256" width="8.36328125" style="1" customWidth="1"/>
    <col min="257" max="257" width="6.54296875" style="1" customWidth="1"/>
    <col min="258" max="258" width="16.54296875" style="1" customWidth="1"/>
    <col min="259" max="259" width="17.90625" style="1" customWidth="1"/>
    <col min="260" max="260" width="18.54296875" style="1" customWidth="1"/>
    <col min="261" max="264" width="12.08984375" style="1" customWidth="1"/>
    <col min="265" max="511" width="11.453125" style="1"/>
    <col min="512" max="512" width="8.36328125" style="1" customWidth="1"/>
    <col min="513" max="513" width="6.54296875" style="1" customWidth="1"/>
    <col min="514" max="514" width="16.54296875" style="1" customWidth="1"/>
    <col min="515" max="515" width="17.90625" style="1" customWidth="1"/>
    <col min="516" max="516" width="18.54296875" style="1" customWidth="1"/>
    <col min="517" max="520" width="12.08984375" style="1" customWidth="1"/>
    <col min="521" max="767" width="11.453125" style="1"/>
    <col min="768" max="768" width="8.36328125" style="1" customWidth="1"/>
    <col min="769" max="769" width="6.54296875" style="1" customWidth="1"/>
    <col min="770" max="770" width="16.54296875" style="1" customWidth="1"/>
    <col min="771" max="771" width="17.90625" style="1" customWidth="1"/>
    <col min="772" max="772" width="18.54296875" style="1" customWidth="1"/>
    <col min="773" max="776" width="12.08984375" style="1" customWidth="1"/>
    <col min="777" max="1023" width="11.453125" style="1"/>
    <col min="1024" max="1024" width="8.36328125" style="1" customWidth="1"/>
    <col min="1025" max="1025" width="6.54296875" style="1" customWidth="1"/>
    <col min="1026" max="1026" width="16.54296875" style="1" customWidth="1"/>
    <col min="1027" max="1027" width="17.90625" style="1" customWidth="1"/>
    <col min="1028" max="1028" width="18.54296875" style="1" customWidth="1"/>
    <col min="1029" max="1032" width="12.08984375" style="1" customWidth="1"/>
    <col min="1033" max="1279" width="11.453125" style="1"/>
    <col min="1280" max="1280" width="8.36328125" style="1" customWidth="1"/>
    <col min="1281" max="1281" width="6.54296875" style="1" customWidth="1"/>
    <col min="1282" max="1282" width="16.54296875" style="1" customWidth="1"/>
    <col min="1283" max="1283" width="17.90625" style="1" customWidth="1"/>
    <col min="1284" max="1284" width="18.54296875" style="1" customWidth="1"/>
    <col min="1285" max="1288" width="12.08984375" style="1" customWidth="1"/>
    <col min="1289" max="1535" width="11.453125" style="1"/>
    <col min="1536" max="1536" width="8.36328125" style="1" customWidth="1"/>
    <col min="1537" max="1537" width="6.54296875" style="1" customWidth="1"/>
    <col min="1538" max="1538" width="16.54296875" style="1" customWidth="1"/>
    <col min="1539" max="1539" width="17.90625" style="1" customWidth="1"/>
    <col min="1540" max="1540" width="18.54296875" style="1" customWidth="1"/>
    <col min="1541" max="1544" width="12.08984375" style="1" customWidth="1"/>
    <col min="1545" max="1791" width="11.453125" style="1"/>
    <col min="1792" max="1792" width="8.36328125" style="1" customWidth="1"/>
    <col min="1793" max="1793" width="6.54296875" style="1" customWidth="1"/>
    <col min="1794" max="1794" width="16.54296875" style="1" customWidth="1"/>
    <col min="1795" max="1795" width="17.90625" style="1" customWidth="1"/>
    <col min="1796" max="1796" width="18.54296875" style="1" customWidth="1"/>
    <col min="1797" max="1800" width="12.08984375" style="1" customWidth="1"/>
    <col min="1801" max="2047" width="11.453125" style="1"/>
    <col min="2048" max="2048" width="8.36328125" style="1" customWidth="1"/>
    <col min="2049" max="2049" width="6.54296875" style="1" customWidth="1"/>
    <col min="2050" max="2050" width="16.54296875" style="1" customWidth="1"/>
    <col min="2051" max="2051" width="17.90625" style="1" customWidth="1"/>
    <col min="2052" max="2052" width="18.54296875" style="1" customWidth="1"/>
    <col min="2053" max="2056" width="12.08984375" style="1" customWidth="1"/>
    <col min="2057" max="2303" width="11.453125" style="1"/>
    <col min="2304" max="2304" width="8.36328125" style="1" customWidth="1"/>
    <col min="2305" max="2305" width="6.54296875" style="1" customWidth="1"/>
    <col min="2306" max="2306" width="16.54296875" style="1" customWidth="1"/>
    <col min="2307" max="2307" width="17.90625" style="1" customWidth="1"/>
    <col min="2308" max="2308" width="18.54296875" style="1" customWidth="1"/>
    <col min="2309" max="2312" width="12.08984375" style="1" customWidth="1"/>
    <col min="2313" max="2559" width="11.453125" style="1"/>
    <col min="2560" max="2560" width="8.36328125" style="1" customWidth="1"/>
    <col min="2561" max="2561" width="6.54296875" style="1" customWidth="1"/>
    <col min="2562" max="2562" width="16.54296875" style="1" customWidth="1"/>
    <col min="2563" max="2563" width="17.90625" style="1" customWidth="1"/>
    <col min="2564" max="2564" width="18.54296875" style="1" customWidth="1"/>
    <col min="2565" max="2568" width="12.08984375" style="1" customWidth="1"/>
    <col min="2569" max="2815" width="11.453125" style="1"/>
    <col min="2816" max="2816" width="8.36328125" style="1" customWidth="1"/>
    <col min="2817" max="2817" width="6.54296875" style="1" customWidth="1"/>
    <col min="2818" max="2818" width="16.54296875" style="1" customWidth="1"/>
    <col min="2819" max="2819" width="17.90625" style="1" customWidth="1"/>
    <col min="2820" max="2820" width="18.54296875" style="1" customWidth="1"/>
    <col min="2821" max="2824" width="12.08984375" style="1" customWidth="1"/>
    <col min="2825" max="3071" width="11.453125" style="1"/>
    <col min="3072" max="3072" width="8.36328125" style="1" customWidth="1"/>
    <col min="3073" max="3073" width="6.54296875" style="1" customWidth="1"/>
    <col min="3074" max="3074" width="16.54296875" style="1" customWidth="1"/>
    <col min="3075" max="3075" width="17.90625" style="1" customWidth="1"/>
    <col min="3076" max="3076" width="18.54296875" style="1" customWidth="1"/>
    <col min="3077" max="3080" width="12.08984375" style="1" customWidth="1"/>
    <col min="3081" max="3327" width="11.453125" style="1"/>
    <col min="3328" max="3328" width="8.36328125" style="1" customWidth="1"/>
    <col min="3329" max="3329" width="6.54296875" style="1" customWidth="1"/>
    <col min="3330" max="3330" width="16.54296875" style="1" customWidth="1"/>
    <col min="3331" max="3331" width="17.90625" style="1" customWidth="1"/>
    <col min="3332" max="3332" width="18.54296875" style="1" customWidth="1"/>
    <col min="3333" max="3336" width="12.08984375" style="1" customWidth="1"/>
    <col min="3337" max="3583" width="11.453125" style="1"/>
    <col min="3584" max="3584" width="8.36328125" style="1" customWidth="1"/>
    <col min="3585" max="3585" width="6.54296875" style="1" customWidth="1"/>
    <col min="3586" max="3586" width="16.54296875" style="1" customWidth="1"/>
    <col min="3587" max="3587" width="17.90625" style="1" customWidth="1"/>
    <col min="3588" max="3588" width="18.54296875" style="1" customWidth="1"/>
    <col min="3589" max="3592" width="12.08984375" style="1" customWidth="1"/>
    <col min="3593" max="3839" width="11.453125" style="1"/>
    <col min="3840" max="3840" width="8.36328125" style="1" customWidth="1"/>
    <col min="3841" max="3841" width="6.54296875" style="1" customWidth="1"/>
    <col min="3842" max="3842" width="16.54296875" style="1" customWidth="1"/>
    <col min="3843" max="3843" width="17.90625" style="1" customWidth="1"/>
    <col min="3844" max="3844" width="18.54296875" style="1" customWidth="1"/>
    <col min="3845" max="3848" width="12.08984375" style="1" customWidth="1"/>
    <col min="3849" max="4095" width="11.453125" style="1"/>
    <col min="4096" max="4096" width="8.36328125" style="1" customWidth="1"/>
    <col min="4097" max="4097" width="6.54296875" style="1" customWidth="1"/>
    <col min="4098" max="4098" width="16.54296875" style="1" customWidth="1"/>
    <col min="4099" max="4099" width="17.90625" style="1" customWidth="1"/>
    <col min="4100" max="4100" width="18.54296875" style="1" customWidth="1"/>
    <col min="4101" max="4104" width="12.08984375" style="1" customWidth="1"/>
    <col min="4105" max="4351" width="11.453125" style="1"/>
    <col min="4352" max="4352" width="8.36328125" style="1" customWidth="1"/>
    <col min="4353" max="4353" width="6.54296875" style="1" customWidth="1"/>
    <col min="4354" max="4354" width="16.54296875" style="1" customWidth="1"/>
    <col min="4355" max="4355" width="17.90625" style="1" customWidth="1"/>
    <col min="4356" max="4356" width="18.54296875" style="1" customWidth="1"/>
    <col min="4357" max="4360" width="12.08984375" style="1" customWidth="1"/>
    <col min="4361" max="4607" width="11.453125" style="1"/>
    <col min="4608" max="4608" width="8.36328125" style="1" customWidth="1"/>
    <col min="4609" max="4609" width="6.54296875" style="1" customWidth="1"/>
    <col min="4610" max="4610" width="16.54296875" style="1" customWidth="1"/>
    <col min="4611" max="4611" width="17.90625" style="1" customWidth="1"/>
    <col min="4612" max="4612" width="18.54296875" style="1" customWidth="1"/>
    <col min="4613" max="4616" width="12.08984375" style="1" customWidth="1"/>
    <col min="4617" max="4863" width="11.453125" style="1"/>
    <col min="4864" max="4864" width="8.36328125" style="1" customWidth="1"/>
    <col min="4865" max="4865" width="6.54296875" style="1" customWidth="1"/>
    <col min="4866" max="4866" width="16.54296875" style="1" customWidth="1"/>
    <col min="4867" max="4867" width="17.90625" style="1" customWidth="1"/>
    <col min="4868" max="4868" width="18.54296875" style="1" customWidth="1"/>
    <col min="4869" max="4872" width="12.08984375" style="1" customWidth="1"/>
    <col min="4873" max="5119" width="11.453125" style="1"/>
    <col min="5120" max="5120" width="8.36328125" style="1" customWidth="1"/>
    <col min="5121" max="5121" width="6.54296875" style="1" customWidth="1"/>
    <col min="5122" max="5122" width="16.54296875" style="1" customWidth="1"/>
    <col min="5123" max="5123" width="17.90625" style="1" customWidth="1"/>
    <col min="5124" max="5124" width="18.54296875" style="1" customWidth="1"/>
    <col min="5125" max="5128" width="12.08984375" style="1" customWidth="1"/>
    <col min="5129" max="5375" width="11.453125" style="1"/>
    <col min="5376" max="5376" width="8.36328125" style="1" customWidth="1"/>
    <col min="5377" max="5377" width="6.54296875" style="1" customWidth="1"/>
    <col min="5378" max="5378" width="16.54296875" style="1" customWidth="1"/>
    <col min="5379" max="5379" width="17.90625" style="1" customWidth="1"/>
    <col min="5380" max="5380" width="18.54296875" style="1" customWidth="1"/>
    <col min="5381" max="5384" width="12.08984375" style="1" customWidth="1"/>
    <col min="5385" max="5631" width="11.453125" style="1"/>
    <col min="5632" max="5632" width="8.36328125" style="1" customWidth="1"/>
    <col min="5633" max="5633" width="6.54296875" style="1" customWidth="1"/>
    <col min="5634" max="5634" width="16.54296875" style="1" customWidth="1"/>
    <col min="5635" max="5635" width="17.90625" style="1" customWidth="1"/>
    <col min="5636" max="5636" width="18.54296875" style="1" customWidth="1"/>
    <col min="5637" max="5640" width="12.08984375" style="1" customWidth="1"/>
    <col min="5641" max="5887" width="11.453125" style="1"/>
    <col min="5888" max="5888" width="8.36328125" style="1" customWidth="1"/>
    <col min="5889" max="5889" width="6.54296875" style="1" customWidth="1"/>
    <col min="5890" max="5890" width="16.54296875" style="1" customWidth="1"/>
    <col min="5891" max="5891" width="17.90625" style="1" customWidth="1"/>
    <col min="5892" max="5892" width="18.54296875" style="1" customWidth="1"/>
    <col min="5893" max="5896" width="12.08984375" style="1" customWidth="1"/>
    <col min="5897" max="6143" width="11.453125" style="1"/>
    <col min="6144" max="6144" width="8.36328125" style="1" customWidth="1"/>
    <col min="6145" max="6145" width="6.54296875" style="1" customWidth="1"/>
    <col min="6146" max="6146" width="16.54296875" style="1" customWidth="1"/>
    <col min="6147" max="6147" width="17.90625" style="1" customWidth="1"/>
    <col min="6148" max="6148" width="18.54296875" style="1" customWidth="1"/>
    <col min="6149" max="6152" width="12.08984375" style="1" customWidth="1"/>
    <col min="6153" max="6399" width="11.453125" style="1"/>
    <col min="6400" max="6400" width="8.36328125" style="1" customWidth="1"/>
    <col min="6401" max="6401" width="6.54296875" style="1" customWidth="1"/>
    <col min="6402" max="6402" width="16.54296875" style="1" customWidth="1"/>
    <col min="6403" max="6403" width="17.90625" style="1" customWidth="1"/>
    <col min="6404" max="6404" width="18.54296875" style="1" customWidth="1"/>
    <col min="6405" max="6408" width="12.08984375" style="1" customWidth="1"/>
    <col min="6409" max="6655" width="11.453125" style="1"/>
    <col min="6656" max="6656" width="8.36328125" style="1" customWidth="1"/>
    <col min="6657" max="6657" width="6.54296875" style="1" customWidth="1"/>
    <col min="6658" max="6658" width="16.54296875" style="1" customWidth="1"/>
    <col min="6659" max="6659" width="17.90625" style="1" customWidth="1"/>
    <col min="6660" max="6660" width="18.54296875" style="1" customWidth="1"/>
    <col min="6661" max="6664" width="12.08984375" style="1" customWidth="1"/>
    <col min="6665" max="6911" width="11.453125" style="1"/>
    <col min="6912" max="6912" width="8.36328125" style="1" customWidth="1"/>
    <col min="6913" max="6913" width="6.54296875" style="1" customWidth="1"/>
    <col min="6914" max="6914" width="16.54296875" style="1" customWidth="1"/>
    <col min="6915" max="6915" width="17.90625" style="1" customWidth="1"/>
    <col min="6916" max="6916" width="18.54296875" style="1" customWidth="1"/>
    <col min="6917" max="6920" width="12.08984375" style="1" customWidth="1"/>
    <col min="6921" max="7167" width="11.453125" style="1"/>
    <col min="7168" max="7168" width="8.36328125" style="1" customWidth="1"/>
    <col min="7169" max="7169" width="6.54296875" style="1" customWidth="1"/>
    <col min="7170" max="7170" width="16.54296875" style="1" customWidth="1"/>
    <col min="7171" max="7171" width="17.90625" style="1" customWidth="1"/>
    <col min="7172" max="7172" width="18.54296875" style="1" customWidth="1"/>
    <col min="7173" max="7176" width="12.08984375" style="1" customWidth="1"/>
    <col min="7177" max="7423" width="11.453125" style="1"/>
    <col min="7424" max="7424" width="8.36328125" style="1" customWidth="1"/>
    <col min="7425" max="7425" width="6.54296875" style="1" customWidth="1"/>
    <col min="7426" max="7426" width="16.54296875" style="1" customWidth="1"/>
    <col min="7427" max="7427" width="17.90625" style="1" customWidth="1"/>
    <col min="7428" max="7428" width="18.54296875" style="1" customWidth="1"/>
    <col min="7429" max="7432" width="12.08984375" style="1" customWidth="1"/>
    <col min="7433" max="7679" width="11.453125" style="1"/>
    <col min="7680" max="7680" width="8.36328125" style="1" customWidth="1"/>
    <col min="7681" max="7681" width="6.54296875" style="1" customWidth="1"/>
    <col min="7682" max="7682" width="16.54296875" style="1" customWidth="1"/>
    <col min="7683" max="7683" width="17.90625" style="1" customWidth="1"/>
    <col min="7684" max="7684" width="18.54296875" style="1" customWidth="1"/>
    <col min="7685" max="7688" width="12.08984375" style="1" customWidth="1"/>
    <col min="7689" max="7935" width="11.453125" style="1"/>
    <col min="7936" max="7936" width="8.36328125" style="1" customWidth="1"/>
    <col min="7937" max="7937" width="6.54296875" style="1" customWidth="1"/>
    <col min="7938" max="7938" width="16.54296875" style="1" customWidth="1"/>
    <col min="7939" max="7939" width="17.90625" style="1" customWidth="1"/>
    <col min="7940" max="7940" width="18.54296875" style="1" customWidth="1"/>
    <col min="7941" max="7944" width="12.08984375" style="1" customWidth="1"/>
    <col min="7945" max="8191" width="11.453125" style="1"/>
    <col min="8192" max="8192" width="8.36328125" style="1" customWidth="1"/>
    <col min="8193" max="8193" width="6.54296875" style="1" customWidth="1"/>
    <col min="8194" max="8194" width="16.54296875" style="1" customWidth="1"/>
    <col min="8195" max="8195" width="17.90625" style="1" customWidth="1"/>
    <col min="8196" max="8196" width="18.54296875" style="1" customWidth="1"/>
    <col min="8197" max="8200" width="12.08984375" style="1" customWidth="1"/>
    <col min="8201" max="8447" width="11.453125" style="1"/>
    <col min="8448" max="8448" width="8.36328125" style="1" customWidth="1"/>
    <col min="8449" max="8449" width="6.54296875" style="1" customWidth="1"/>
    <col min="8450" max="8450" width="16.54296875" style="1" customWidth="1"/>
    <col min="8451" max="8451" width="17.90625" style="1" customWidth="1"/>
    <col min="8452" max="8452" width="18.54296875" style="1" customWidth="1"/>
    <col min="8453" max="8456" width="12.08984375" style="1" customWidth="1"/>
    <col min="8457" max="8703" width="11.453125" style="1"/>
    <col min="8704" max="8704" width="8.36328125" style="1" customWidth="1"/>
    <col min="8705" max="8705" width="6.54296875" style="1" customWidth="1"/>
    <col min="8706" max="8706" width="16.54296875" style="1" customWidth="1"/>
    <col min="8707" max="8707" width="17.90625" style="1" customWidth="1"/>
    <col min="8708" max="8708" width="18.54296875" style="1" customWidth="1"/>
    <col min="8709" max="8712" width="12.08984375" style="1" customWidth="1"/>
    <col min="8713" max="8959" width="11.453125" style="1"/>
    <col min="8960" max="8960" width="8.36328125" style="1" customWidth="1"/>
    <col min="8961" max="8961" width="6.54296875" style="1" customWidth="1"/>
    <col min="8962" max="8962" width="16.54296875" style="1" customWidth="1"/>
    <col min="8963" max="8963" width="17.90625" style="1" customWidth="1"/>
    <col min="8964" max="8964" width="18.54296875" style="1" customWidth="1"/>
    <col min="8965" max="8968" width="12.08984375" style="1" customWidth="1"/>
    <col min="8969" max="9215" width="11.453125" style="1"/>
    <col min="9216" max="9216" width="8.36328125" style="1" customWidth="1"/>
    <col min="9217" max="9217" width="6.54296875" style="1" customWidth="1"/>
    <col min="9218" max="9218" width="16.54296875" style="1" customWidth="1"/>
    <col min="9219" max="9219" width="17.90625" style="1" customWidth="1"/>
    <col min="9220" max="9220" width="18.54296875" style="1" customWidth="1"/>
    <col min="9221" max="9224" width="12.08984375" style="1" customWidth="1"/>
    <col min="9225" max="9471" width="11.453125" style="1"/>
    <col min="9472" max="9472" width="8.36328125" style="1" customWidth="1"/>
    <col min="9473" max="9473" width="6.54296875" style="1" customWidth="1"/>
    <col min="9474" max="9474" width="16.54296875" style="1" customWidth="1"/>
    <col min="9475" max="9475" width="17.90625" style="1" customWidth="1"/>
    <col min="9476" max="9476" width="18.54296875" style="1" customWidth="1"/>
    <col min="9477" max="9480" width="12.08984375" style="1" customWidth="1"/>
    <col min="9481" max="9727" width="11.453125" style="1"/>
    <col min="9728" max="9728" width="8.36328125" style="1" customWidth="1"/>
    <col min="9729" max="9729" width="6.54296875" style="1" customWidth="1"/>
    <col min="9730" max="9730" width="16.54296875" style="1" customWidth="1"/>
    <col min="9731" max="9731" width="17.90625" style="1" customWidth="1"/>
    <col min="9732" max="9732" width="18.54296875" style="1" customWidth="1"/>
    <col min="9733" max="9736" width="12.08984375" style="1" customWidth="1"/>
    <col min="9737" max="9983" width="11.453125" style="1"/>
    <col min="9984" max="9984" width="8.36328125" style="1" customWidth="1"/>
    <col min="9985" max="9985" width="6.54296875" style="1" customWidth="1"/>
    <col min="9986" max="9986" width="16.54296875" style="1" customWidth="1"/>
    <col min="9987" max="9987" width="17.90625" style="1" customWidth="1"/>
    <col min="9988" max="9988" width="18.54296875" style="1" customWidth="1"/>
    <col min="9989" max="9992" width="12.08984375" style="1" customWidth="1"/>
    <col min="9993" max="10239" width="11.453125" style="1"/>
    <col min="10240" max="10240" width="8.36328125" style="1" customWidth="1"/>
    <col min="10241" max="10241" width="6.54296875" style="1" customWidth="1"/>
    <col min="10242" max="10242" width="16.54296875" style="1" customWidth="1"/>
    <col min="10243" max="10243" width="17.90625" style="1" customWidth="1"/>
    <col min="10244" max="10244" width="18.54296875" style="1" customWidth="1"/>
    <col min="10245" max="10248" width="12.08984375" style="1" customWidth="1"/>
    <col min="10249" max="10495" width="11.453125" style="1"/>
    <col min="10496" max="10496" width="8.36328125" style="1" customWidth="1"/>
    <col min="10497" max="10497" width="6.54296875" style="1" customWidth="1"/>
    <col min="10498" max="10498" width="16.54296875" style="1" customWidth="1"/>
    <col min="10499" max="10499" width="17.90625" style="1" customWidth="1"/>
    <col min="10500" max="10500" width="18.54296875" style="1" customWidth="1"/>
    <col min="10501" max="10504" width="12.08984375" style="1" customWidth="1"/>
    <col min="10505" max="10751" width="11.453125" style="1"/>
    <col min="10752" max="10752" width="8.36328125" style="1" customWidth="1"/>
    <col min="10753" max="10753" width="6.54296875" style="1" customWidth="1"/>
    <col min="10754" max="10754" width="16.54296875" style="1" customWidth="1"/>
    <col min="10755" max="10755" width="17.90625" style="1" customWidth="1"/>
    <col min="10756" max="10756" width="18.54296875" style="1" customWidth="1"/>
    <col min="10757" max="10760" width="12.08984375" style="1" customWidth="1"/>
    <col min="10761" max="11007" width="11.453125" style="1"/>
    <col min="11008" max="11008" width="8.36328125" style="1" customWidth="1"/>
    <col min="11009" max="11009" width="6.54296875" style="1" customWidth="1"/>
    <col min="11010" max="11010" width="16.54296875" style="1" customWidth="1"/>
    <col min="11011" max="11011" width="17.90625" style="1" customWidth="1"/>
    <col min="11012" max="11012" width="18.54296875" style="1" customWidth="1"/>
    <col min="11013" max="11016" width="12.08984375" style="1" customWidth="1"/>
    <col min="11017" max="11263" width="11.453125" style="1"/>
    <col min="11264" max="11264" width="8.36328125" style="1" customWidth="1"/>
    <col min="11265" max="11265" width="6.54296875" style="1" customWidth="1"/>
    <col min="11266" max="11266" width="16.54296875" style="1" customWidth="1"/>
    <col min="11267" max="11267" width="17.90625" style="1" customWidth="1"/>
    <col min="11268" max="11268" width="18.54296875" style="1" customWidth="1"/>
    <col min="11269" max="11272" width="12.08984375" style="1" customWidth="1"/>
    <col min="11273" max="11519" width="11.453125" style="1"/>
    <col min="11520" max="11520" width="8.36328125" style="1" customWidth="1"/>
    <col min="11521" max="11521" width="6.54296875" style="1" customWidth="1"/>
    <col min="11522" max="11522" width="16.54296875" style="1" customWidth="1"/>
    <col min="11523" max="11523" width="17.90625" style="1" customWidth="1"/>
    <col min="11524" max="11524" width="18.54296875" style="1" customWidth="1"/>
    <col min="11525" max="11528" width="12.08984375" style="1" customWidth="1"/>
    <col min="11529" max="11775" width="11.453125" style="1"/>
    <col min="11776" max="11776" width="8.36328125" style="1" customWidth="1"/>
    <col min="11777" max="11777" width="6.54296875" style="1" customWidth="1"/>
    <col min="11778" max="11778" width="16.54296875" style="1" customWidth="1"/>
    <col min="11779" max="11779" width="17.90625" style="1" customWidth="1"/>
    <col min="11780" max="11780" width="18.54296875" style="1" customWidth="1"/>
    <col min="11781" max="11784" width="12.08984375" style="1" customWidth="1"/>
    <col min="11785" max="12031" width="11.453125" style="1"/>
    <col min="12032" max="12032" width="8.36328125" style="1" customWidth="1"/>
    <col min="12033" max="12033" width="6.54296875" style="1" customWidth="1"/>
    <col min="12034" max="12034" width="16.54296875" style="1" customWidth="1"/>
    <col min="12035" max="12035" width="17.90625" style="1" customWidth="1"/>
    <col min="12036" max="12036" width="18.54296875" style="1" customWidth="1"/>
    <col min="12037" max="12040" width="12.08984375" style="1" customWidth="1"/>
    <col min="12041" max="12287" width="11.453125" style="1"/>
    <col min="12288" max="12288" width="8.36328125" style="1" customWidth="1"/>
    <col min="12289" max="12289" width="6.54296875" style="1" customWidth="1"/>
    <col min="12290" max="12290" width="16.54296875" style="1" customWidth="1"/>
    <col min="12291" max="12291" width="17.90625" style="1" customWidth="1"/>
    <col min="12292" max="12292" width="18.54296875" style="1" customWidth="1"/>
    <col min="12293" max="12296" width="12.08984375" style="1" customWidth="1"/>
    <col min="12297" max="12543" width="11.453125" style="1"/>
    <col min="12544" max="12544" width="8.36328125" style="1" customWidth="1"/>
    <col min="12545" max="12545" width="6.54296875" style="1" customWidth="1"/>
    <col min="12546" max="12546" width="16.54296875" style="1" customWidth="1"/>
    <col min="12547" max="12547" width="17.90625" style="1" customWidth="1"/>
    <col min="12548" max="12548" width="18.54296875" style="1" customWidth="1"/>
    <col min="12549" max="12552" width="12.08984375" style="1" customWidth="1"/>
    <col min="12553" max="12799" width="11.453125" style="1"/>
    <col min="12800" max="12800" width="8.36328125" style="1" customWidth="1"/>
    <col min="12801" max="12801" width="6.54296875" style="1" customWidth="1"/>
    <col min="12802" max="12802" width="16.54296875" style="1" customWidth="1"/>
    <col min="12803" max="12803" width="17.90625" style="1" customWidth="1"/>
    <col min="12804" max="12804" width="18.54296875" style="1" customWidth="1"/>
    <col min="12805" max="12808" width="12.08984375" style="1" customWidth="1"/>
    <col min="12809" max="13055" width="11.453125" style="1"/>
    <col min="13056" max="13056" width="8.36328125" style="1" customWidth="1"/>
    <col min="13057" max="13057" width="6.54296875" style="1" customWidth="1"/>
    <col min="13058" max="13058" width="16.54296875" style="1" customWidth="1"/>
    <col min="13059" max="13059" width="17.90625" style="1" customWidth="1"/>
    <col min="13060" max="13060" width="18.54296875" style="1" customWidth="1"/>
    <col min="13061" max="13064" width="12.08984375" style="1" customWidth="1"/>
    <col min="13065" max="13311" width="11.453125" style="1"/>
    <col min="13312" max="13312" width="8.36328125" style="1" customWidth="1"/>
    <col min="13313" max="13313" width="6.54296875" style="1" customWidth="1"/>
    <col min="13314" max="13314" width="16.54296875" style="1" customWidth="1"/>
    <col min="13315" max="13315" width="17.90625" style="1" customWidth="1"/>
    <col min="13316" max="13316" width="18.54296875" style="1" customWidth="1"/>
    <col min="13317" max="13320" width="12.08984375" style="1" customWidth="1"/>
    <col min="13321" max="13567" width="11.453125" style="1"/>
    <col min="13568" max="13568" width="8.36328125" style="1" customWidth="1"/>
    <col min="13569" max="13569" width="6.54296875" style="1" customWidth="1"/>
    <col min="13570" max="13570" width="16.54296875" style="1" customWidth="1"/>
    <col min="13571" max="13571" width="17.90625" style="1" customWidth="1"/>
    <col min="13572" max="13572" width="18.54296875" style="1" customWidth="1"/>
    <col min="13573" max="13576" width="12.08984375" style="1" customWidth="1"/>
    <col min="13577" max="13823" width="11.453125" style="1"/>
    <col min="13824" max="13824" width="8.36328125" style="1" customWidth="1"/>
    <col min="13825" max="13825" width="6.54296875" style="1" customWidth="1"/>
    <col min="13826" max="13826" width="16.54296875" style="1" customWidth="1"/>
    <col min="13827" max="13827" width="17.90625" style="1" customWidth="1"/>
    <col min="13828" max="13828" width="18.54296875" style="1" customWidth="1"/>
    <col min="13829" max="13832" width="12.08984375" style="1" customWidth="1"/>
    <col min="13833" max="14079" width="11.453125" style="1"/>
    <col min="14080" max="14080" width="8.36328125" style="1" customWidth="1"/>
    <col min="14081" max="14081" width="6.54296875" style="1" customWidth="1"/>
    <col min="14082" max="14082" width="16.54296875" style="1" customWidth="1"/>
    <col min="14083" max="14083" width="17.90625" style="1" customWidth="1"/>
    <col min="14084" max="14084" width="18.54296875" style="1" customWidth="1"/>
    <col min="14085" max="14088" width="12.08984375" style="1" customWidth="1"/>
    <col min="14089" max="14335" width="11.453125" style="1"/>
    <col min="14336" max="14336" width="8.36328125" style="1" customWidth="1"/>
    <col min="14337" max="14337" width="6.54296875" style="1" customWidth="1"/>
    <col min="14338" max="14338" width="16.54296875" style="1" customWidth="1"/>
    <col min="14339" max="14339" width="17.90625" style="1" customWidth="1"/>
    <col min="14340" max="14340" width="18.54296875" style="1" customWidth="1"/>
    <col min="14341" max="14344" width="12.08984375" style="1" customWidth="1"/>
    <col min="14345" max="14591" width="11.453125" style="1"/>
    <col min="14592" max="14592" width="8.36328125" style="1" customWidth="1"/>
    <col min="14593" max="14593" width="6.54296875" style="1" customWidth="1"/>
    <col min="14594" max="14594" width="16.54296875" style="1" customWidth="1"/>
    <col min="14595" max="14595" width="17.90625" style="1" customWidth="1"/>
    <col min="14596" max="14596" width="18.54296875" style="1" customWidth="1"/>
    <col min="14597" max="14600" width="12.08984375" style="1" customWidth="1"/>
    <col min="14601" max="14847" width="11.453125" style="1"/>
    <col min="14848" max="14848" width="8.36328125" style="1" customWidth="1"/>
    <col min="14849" max="14849" width="6.54296875" style="1" customWidth="1"/>
    <col min="14850" max="14850" width="16.54296875" style="1" customWidth="1"/>
    <col min="14851" max="14851" width="17.90625" style="1" customWidth="1"/>
    <col min="14852" max="14852" width="18.54296875" style="1" customWidth="1"/>
    <col min="14853" max="14856" width="12.08984375" style="1" customWidth="1"/>
    <col min="14857" max="15103" width="11.453125" style="1"/>
    <col min="15104" max="15104" width="8.36328125" style="1" customWidth="1"/>
    <col min="15105" max="15105" width="6.54296875" style="1" customWidth="1"/>
    <col min="15106" max="15106" width="16.54296875" style="1" customWidth="1"/>
    <col min="15107" max="15107" width="17.90625" style="1" customWidth="1"/>
    <col min="15108" max="15108" width="18.54296875" style="1" customWidth="1"/>
    <col min="15109" max="15112" width="12.08984375" style="1" customWidth="1"/>
    <col min="15113" max="15359" width="11.453125" style="1"/>
    <col min="15360" max="15360" width="8.36328125" style="1" customWidth="1"/>
    <col min="15361" max="15361" width="6.54296875" style="1" customWidth="1"/>
    <col min="15362" max="15362" width="16.54296875" style="1" customWidth="1"/>
    <col min="15363" max="15363" width="17.90625" style="1" customWidth="1"/>
    <col min="15364" max="15364" width="18.54296875" style="1" customWidth="1"/>
    <col min="15365" max="15368" width="12.08984375" style="1" customWidth="1"/>
    <col min="15369" max="15615" width="11.453125" style="1"/>
    <col min="15616" max="15616" width="8.36328125" style="1" customWidth="1"/>
    <col min="15617" max="15617" width="6.54296875" style="1" customWidth="1"/>
    <col min="15618" max="15618" width="16.54296875" style="1" customWidth="1"/>
    <col min="15619" max="15619" width="17.90625" style="1" customWidth="1"/>
    <col min="15620" max="15620" width="18.54296875" style="1" customWidth="1"/>
    <col min="15621" max="15624" width="12.08984375" style="1" customWidth="1"/>
    <col min="15625" max="15871" width="11.453125" style="1"/>
    <col min="15872" max="15872" width="8.36328125" style="1" customWidth="1"/>
    <col min="15873" max="15873" width="6.54296875" style="1" customWidth="1"/>
    <col min="15874" max="15874" width="16.54296875" style="1" customWidth="1"/>
    <col min="15875" max="15875" width="17.90625" style="1" customWidth="1"/>
    <col min="15876" max="15876" width="18.54296875" style="1" customWidth="1"/>
    <col min="15877" max="15880" width="12.08984375" style="1" customWidth="1"/>
    <col min="15881" max="16127" width="11.453125" style="1"/>
    <col min="16128" max="16128" width="8.36328125" style="1" customWidth="1"/>
    <col min="16129" max="16129" width="6.54296875" style="1" customWidth="1"/>
    <col min="16130" max="16130" width="16.54296875" style="1" customWidth="1"/>
    <col min="16131" max="16131" width="17.90625" style="1" customWidth="1"/>
    <col min="16132" max="16132" width="18.54296875" style="1" customWidth="1"/>
    <col min="16133" max="16136" width="12.08984375" style="1" customWidth="1"/>
    <col min="16137" max="16384" width="11.453125" style="1"/>
  </cols>
  <sheetData>
    <row r="1" spans="1:17" ht="12.75" customHeight="1" x14ac:dyDescent="0.25">
      <c r="A1" s="6" t="s">
        <v>47</v>
      </c>
      <c r="B1" s="4"/>
      <c r="C1" s="4"/>
      <c r="D1" s="4"/>
      <c r="E1" s="4"/>
      <c r="F1" s="9"/>
      <c r="G1" s="9"/>
    </row>
    <row r="2" spans="1:17" ht="21" customHeight="1" x14ac:dyDescent="0.25">
      <c r="A2" s="7" t="s">
        <v>48</v>
      </c>
      <c r="B2" s="9"/>
      <c r="C2" s="9"/>
      <c r="D2" s="9"/>
      <c r="E2" s="9"/>
    </row>
    <row r="3" spans="1:17" ht="21.75" customHeight="1" x14ac:dyDescent="0.25">
      <c r="A3" s="11" t="s">
        <v>49</v>
      </c>
      <c r="B3" s="9"/>
      <c r="C3" s="9"/>
      <c r="D3" s="4"/>
      <c r="E3" s="4"/>
      <c r="F3" s="9"/>
      <c r="G3" s="9"/>
    </row>
    <row r="4" spans="1:17" ht="12.75" customHeight="1" x14ac:dyDescent="0.25">
      <c r="A4" s="10" t="s">
        <v>50</v>
      </c>
      <c r="B4" s="9"/>
      <c r="C4" s="4"/>
      <c r="D4" s="4"/>
      <c r="E4" s="4"/>
      <c r="F4" s="4"/>
    </row>
    <row r="5" spans="1:17" ht="12.75" customHeight="1" x14ac:dyDescent="0.25">
      <c r="A5" s="8" t="s">
        <v>51</v>
      </c>
      <c r="B5" s="9"/>
      <c r="C5" s="9"/>
      <c r="D5" s="8"/>
      <c r="E5" s="4"/>
    </row>
    <row r="6" spans="1:17" ht="12.75" customHeight="1" x14ac:dyDescent="0.25">
      <c r="A6" s="8"/>
      <c r="B6" s="4"/>
      <c r="C6" s="4"/>
      <c r="D6" s="8"/>
      <c r="E6" s="4"/>
    </row>
    <row r="7" spans="1:17" ht="12.75" customHeight="1" x14ac:dyDescent="0.25">
      <c r="E7" s="5"/>
      <c r="F7" s="9"/>
      <c r="G7" s="9"/>
    </row>
    <row r="8" spans="1:17" s="12" customFormat="1" ht="72.650000000000006" customHeight="1" x14ac:dyDescent="0.25">
      <c r="A8" s="13"/>
      <c r="B8" s="13"/>
      <c r="C8" s="205" t="s">
        <v>52</v>
      </c>
      <c r="D8" s="205"/>
      <c r="E8" s="14" t="s">
        <v>53</v>
      </c>
      <c r="F8" s="131" t="s">
        <v>54</v>
      </c>
      <c r="G8" s="14" t="s">
        <v>55</v>
      </c>
      <c r="H8" s="14" t="s">
        <v>56</v>
      </c>
      <c r="I8" s="14" t="s">
        <v>57</v>
      </c>
      <c r="J8" s="131" t="s">
        <v>58</v>
      </c>
      <c r="K8" s="14" t="s">
        <v>59</v>
      </c>
      <c r="L8" s="131" t="s">
        <v>60</v>
      </c>
      <c r="M8" s="14" t="s">
        <v>61</v>
      </c>
      <c r="N8" s="15" t="s">
        <v>61</v>
      </c>
      <c r="O8" s="16" t="s">
        <v>27</v>
      </c>
      <c r="P8" s="131" t="s">
        <v>63</v>
      </c>
      <c r="Q8" s="17" t="s">
        <v>62</v>
      </c>
    </row>
    <row r="9" spans="1:17" ht="12.75" customHeight="1" x14ac:dyDescent="0.25">
      <c r="A9" s="18"/>
      <c r="B9" s="18"/>
      <c r="C9" s="204" t="s">
        <v>26</v>
      </c>
      <c r="D9" s="204"/>
      <c r="E9" s="20">
        <v>1253</v>
      </c>
      <c r="F9" s="132">
        <v>1249</v>
      </c>
      <c r="G9" s="20">
        <v>1331</v>
      </c>
      <c r="H9" s="20">
        <v>1182</v>
      </c>
      <c r="I9" s="20">
        <v>1247</v>
      </c>
      <c r="J9" s="132">
        <v>1523</v>
      </c>
      <c r="K9" s="20">
        <v>1264</v>
      </c>
      <c r="L9" s="133" t="s">
        <v>30</v>
      </c>
      <c r="M9" s="20">
        <v>1061</v>
      </c>
      <c r="N9" s="20">
        <v>1061</v>
      </c>
      <c r="O9" s="20">
        <v>1281</v>
      </c>
      <c r="P9" s="133" t="s">
        <v>31</v>
      </c>
      <c r="Q9" s="20">
        <v>1313</v>
      </c>
    </row>
    <row r="10" spans="1:17" ht="12.75" customHeight="1" x14ac:dyDescent="0.25">
      <c r="A10" s="18"/>
      <c r="B10" s="18"/>
      <c r="C10" s="204" t="s">
        <v>28</v>
      </c>
      <c r="D10" s="204"/>
      <c r="E10" s="16" t="s">
        <v>29</v>
      </c>
      <c r="F10" s="133" t="s">
        <v>29</v>
      </c>
      <c r="G10" s="16" t="s">
        <v>29</v>
      </c>
      <c r="H10" s="16" t="s">
        <v>29</v>
      </c>
      <c r="I10" s="16" t="s">
        <v>29</v>
      </c>
      <c r="J10" s="133" t="s">
        <v>29</v>
      </c>
      <c r="K10" s="16" t="s">
        <v>29</v>
      </c>
      <c r="L10" s="133" t="s">
        <v>29</v>
      </c>
      <c r="M10" s="21" t="s">
        <v>35</v>
      </c>
      <c r="N10" s="19" t="s">
        <v>36</v>
      </c>
      <c r="O10" s="16" t="s">
        <v>37</v>
      </c>
      <c r="P10" s="133" t="s">
        <v>29</v>
      </c>
      <c r="Q10" s="16" t="s">
        <v>29</v>
      </c>
    </row>
    <row r="11" spans="1:17" ht="12.75" customHeight="1" x14ac:dyDescent="0.25">
      <c r="A11" s="18"/>
      <c r="B11" s="18"/>
      <c r="C11" s="204" t="s">
        <v>32</v>
      </c>
      <c r="D11" s="204"/>
      <c r="E11" s="16" t="s">
        <v>33</v>
      </c>
      <c r="F11" s="133" t="s">
        <v>34</v>
      </c>
      <c r="G11" s="16" t="s">
        <v>34</v>
      </c>
      <c r="H11" s="16" t="s">
        <v>34</v>
      </c>
      <c r="I11" s="16" t="s">
        <v>33</v>
      </c>
      <c r="J11" s="133" t="s">
        <v>34</v>
      </c>
      <c r="K11" s="16" t="s">
        <v>34</v>
      </c>
      <c r="L11" s="133" t="s">
        <v>34</v>
      </c>
      <c r="M11" s="18"/>
      <c r="N11" s="18"/>
      <c r="O11" s="16" t="s">
        <v>34</v>
      </c>
      <c r="P11" s="133" t="s">
        <v>34</v>
      </c>
      <c r="Q11" s="16" t="s">
        <v>34</v>
      </c>
    </row>
    <row r="12" spans="1:17" ht="24" customHeight="1" x14ac:dyDescent="0.25">
      <c r="A12" s="21" t="s">
        <v>38</v>
      </c>
      <c r="B12" s="21"/>
      <c r="C12" s="206" t="s">
        <v>149</v>
      </c>
      <c r="D12" s="207"/>
      <c r="E12" s="21"/>
      <c r="F12" s="134"/>
      <c r="G12" s="18"/>
      <c r="H12" s="18"/>
      <c r="I12" s="18"/>
      <c r="J12" s="134"/>
      <c r="K12" s="18"/>
      <c r="L12" s="134"/>
      <c r="M12" s="18"/>
      <c r="N12" s="21"/>
      <c r="O12" s="18"/>
      <c r="P12" s="134"/>
      <c r="Q12" s="18"/>
    </row>
    <row r="13" spans="1:17" ht="12.75" customHeight="1" x14ac:dyDescent="0.25">
      <c r="A13" s="22">
        <v>5</v>
      </c>
      <c r="B13" s="23" t="s">
        <v>64</v>
      </c>
      <c r="C13" s="18"/>
      <c r="D13" s="18"/>
      <c r="E13" s="20">
        <v>1</v>
      </c>
      <c r="F13" s="135">
        <v>0.1</v>
      </c>
      <c r="G13" s="25">
        <v>200</v>
      </c>
      <c r="H13" s="24">
        <v>0.7</v>
      </c>
      <c r="I13" s="25">
        <v>30</v>
      </c>
      <c r="J13" s="132">
        <v>7</v>
      </c>
      <c r="K13" s="26">
        <v>7.0000000000000007E-2</v>
      </c>
      <c r="L13" s="135">
        <v>0.1</v>
      </c>
      <c r="M13" s="25">
        <v>6.5</v>
      </c>
      <c r="N13" s="25">
        <v>8.5</v>
      </c>
      <c r="O13" s="20">
        <v>8</v>
      </c>
      <c r="P13" s="132">
        <v>3</v>
      </c>
      <c r="Q13" s="20">
        <v>75</v>
      </c>
    </row>
    <row r="14" spans="1:17" ht="12.75" customHeight="1" x14ac:dyDescent="0.25">
      <c r="A14" s="22">
        <v>6</v>
      </c>
      <c r="B14" s="23" t="s">
        <v>65</v>
      </c>
      <c r="C14" s="18"/>
      <c r="D14" s="18"/>
      <c r="E14" s="20">
        <v>2</v>
      </c>
      <c r="F14" s="135">
        <v>0.1</v>
      </c>
      <c r="G14" s="25">
        <v>200</v>
      </c>
      <c r="H14" s="24">
        <v>0.7</v>
      </c>
      <c r="I14" s="25">
        <v>50</v>
      </c>
      <c r="J14" s="132">
        <v>7</v>
      </c>
      <c r="K14" s="26">
        <v>7.0000000000000007E-2</v>
      </c>
      <c r="L14" s="135">
        <v>0.1</v>
      </c>
      <c r="M14" s="25">
        <v>6.5</v>
      </c>
      <c r="N14" s="25">
        <v>8.5</v>
      </c>
      <c r="O14" s="20">
        <v>7</v>
      </c>
      <c r="P14" s="132">
        <v>3</v>
      </c>
      <c r="Q14" s="25">
        <v>220</v>
      </c>
    </row>
    <row r="15" spans="1:17" ht="12.75" customHeight="1" x14ac:dyDescent="0.25">
      <c r="A15" s="22">
        <v>7</v>
      </c>
      <c r="B15" s="23" t="s">
        <v>66</v>
      </c>
      <c r="C15" s="18"/>
      <c r="D15" s="18"/>
      <c r="E15" s="20">
        <v>2</v>
      </c>
      <c r="F15" s="135">
        <v>0.1</v>
      </c>
      <c r="G15" s="25">
        <v>200</v>
      </c>
      <c r="H15" s="24">
        <v>0.7</v>
      </c>
      <c r="I15" s="25">
        <v>50</v>
      </c>
      <c r="J15" s="132">
        <v>7</v>
      </c>
      <c r="K15" s="26">
        <v>7.0000000000000007E-2</v>
      </c>
      <c r="L15" s="135">
        <v>0.1</v>
      </c>
      <c r="M15" s="25">
        <v>5.5</v>
      </c>
      <c r="N15" s="138">
        <v>8</v>
      </c>
      <c r="O15" s="20">
        <v>7</v>
      </c>
      <c r="P15" s="132">
        <v>3</v>
      </c>
      <c r="Q15" s="25">
        <v>220</v>
      </c>
    </row>
    <row r="16" spans="1:17" ht="12.75" customHeight="1" x14ac:dyDescent="0.25">
      <c r="A16" s="22">
        <v>9</v>
      </c>
      <c r="B16" s="23" t="s">
        <v>67</v>
      </c>
      <c r="C16" s="18"/>
      <c r="D16" s="18"/>
      <c r="E16" s="20">
        <v>1</v>
      </c>
      <c r="F16" s="135">
        <v>0.1</v>
      </c>
      <c r="G16" s="25">
        <v>200</v>
      </c>
      <c r="H16" s="24">
        <v>0.7</v>
      </c>
      <c r="I16" s="25">
        <v>30</v>
      </c>
      <c r="J16" s="132">
        <v>7</v>
      </c>
      <c r="K16" s="26">
        <v>7.0000000000000007E-2</v>
      </c>
      <c r="L16" s="135">
        <v>0.1</v>
      </c>
      <c r="M16" s="138">
        <v>7</v>
      </c>
      <c r="N16" s="25">
        <v>8.5</v>
      </c>
      <c r="O16" s="20">
        <v>7</v>
      </c>
      <c r="P16" s="132">
        <v>3</v>
      </c>
      <c r="Q16" s="20">
        <v>75</v>
      </c>
    </row>
    <row r="17" spans="1:17" ht="12.75" customHeight="1" x14ac:dyDescent="0.25">
      <c r="A17" s="27">
        <v>10</v>
      </c>
      <c r="B17" s="23" t="s">
        <v>68</v>
      </c>
      <c r="C17" s="18"/>
      <c r="D17" s="18"/>
      <c r="E17" s="20">
        <v>2</v>
      </c>
      <c r="F17" s="135">
        <v>0.1</v>
      </c>
      <c r="G17" s="25">
        <v>200</v>
      </c>
      <c r="H17" s="24">
        <v>0.7</v>
      </c>
      <c r="I17" s="25">
        <v>50</v>
      </c>
      <c r="J17" s="132">
        <v>7</v>
      </c>
      <c r="K17" s="26">
        <v>7.0000000000000007E-2</v>
      </c>
      <c r="L17" s="135">
        <v>0.1</v>
      </c>
      <c r="M17" s="138">
        <v>7</v>
      </c>
      <c r="N17" s="25">
        <v>8.5</v>
      </c>
      <c r="O17" s="20">
        <v>7</v>
      </c>
      <c r="P17" s="132">
        <v>3</v>
      </c>
      <c r="Q17" s="25">
        <v>220</v>
      </c>
    </row>
    <row r="18" spans="1:17" ht="12.75" customHeight="1" x14ac:dyDescent="0.25">
      <c r="A18" s="22" t="s">
        <v>85</v>
      </c>
      <c r="B18" s="23" t="s">
        <v>69</v>
      </c>
      <c r="C18" s="19" t="s">
        <v>39</v>
      </c>
      <c r="D18" s="19" t="s">
        <v>40</v>
      </c>
      <c r="E18" s="20">
        <v>1</v>
      </c>
      <c r="F18" s="135">
        <v>0.1</v>
      </c>
      <c r="G18" s="25">
        <v>200</v>
      </c>
      <c r="H18" s="24">
        <v>0.7</v>
      </c>
      <c r="I18" s="25">
        <v>30</v>
      </c>
      <c r="J18" s="132">
        <v>7</v>
      </c>
      <c r="K18" s="26">
        <v>0.15</v>
      </c>
      <c r="L18" s="137">
        <v>0.15</v>
      </c>
      <c r="M18" s="138">
        <v>7</v>
      </c>
      <c r="N18" s="25">
        <v>8.5</v>
      </c>
      <c r="O18" s="20">
        <v>8</v>
      </c>
      <c r="P18" s="132">
        <v>3</v>
      </c>
      <c r="Q18" s="20">
        <v>75</v>
      </c>
    </row>
    <row r="19" spans="1:17" ht="12.75" customHeight="1" x14ac:dyDescent="0.25">
      <c r="A19" s="28" t="s">
        <v>86</v>
      </c>
      <c r="B19" s="23" t="s">
        <v>69</v>
      </c>
      <c r="C19" s="19" t="s">
        <v>39</v>
      </c>
      <c r="D19" s="19" t="s">
        <v>41</v>
      </c>
      <c r="E19" s="20">
        <v>2</v>
      </c>
      <c r="F19" s="135">
        <v>0.1</v>
      </c>
      <c r="G19" s="25">
        <v>200</v>
      </c>
      <c r="H19" s="24">
        <v>0.7</v>
      </c>
      <c r="I19" s="25">
        <v>50</v>
      </c>
      <c r="J19" s="132">
        <v>7</v>
      </c>
      <c r="K19" s="26">
        <v>0.15</v>
      </c>
      <c r="L19" s="137">
        <v>0.15</v>
      </c>
      <c r="M19" s="138">
        <v>7</v>
      </c>
      <c r="N19" s="25">
        <v>8.5</v>
      </c>
      <c r="O19" s="20">
        <v>7</v>
      </c>
      <c r="P19" s="132">
        <v>3</v>
      </c>
      <c r="Q19" s="25">
        <v>220</v>
      </c>
    </row>
    <row r="20" spans="1:17" ht="12.75" customHeight="1" x14ac:dyDescent="0.25">
      <c r="A20" s="28" t="s">
        <v>87</v>
      </c>
      <c r="B20" s="23" t="s">
        <v>69</v>
      </c>
      <c r="C20" s="19" t="s">
        <v>42</v>
      </c>
      <c r="D20" s="19" t="s">
        <v>40</v>
      </c>
      <c r="E20" s="20">
        <v>1</v>
      </c>
      <c r="F20" s="135">
        <v>0.1</v>
      </c>
      <c r="G20" s="25">
        <v>200</v>
      </c>
      <c r="H20" s="25">
        <v>1.8</v>
      </c>
      <c r="I20" s="25">
        <v>30</v>
      </c>
      <c r="J20" s="136">
        <v>10</v>
      </c>
      <c r="K20" s="26">
        <v>0.15</v>
      </c>
      <c r="L20" s="137">
        <v>0.15</v>
      </c>
      <c r="M20" s="138">
        <v>7</v>
      </c>
      <c r="N20" s="25">
        <v>8.5</v>
      </c>
      <c r="O20" s="20">
        <v>6</v>
      </c>
      <c r="P20" s="132">
        <v>4</v>
      </c>
      <c r="Q20" s="20">
        <v>75</v>
      </c>
    </row>
    <row r="21" spans="1:17" ht="12.75" customHeight="1" x14ac:dyDescent="0.25">
      <c r="A21" s="28" t="s">
        <v>88</v>
      </c>
      <c r="B21" s="23" t="s">
        <v>69</v>
      </c>
      <c r="C21" s="19" t="s">
        <v>42</v>
      </c>
      <c r="D21" s="19" t="s">
        <v>41</v>
      </c>
      <c r="E21" s="20">
        <v>2</v>
      </c>
      <c r="F21" s="135">
        <v>0.2</v>
      </c>
      <c r="G21" s="25">
        <v>200</v>
      </c>
      <c r="H21" s="25">
        <v>1.8</v>
      </c>
      <c r="I21" s="25">
        <v>50</v>
      </c>
      <c r="J21" s="136">
        <v>10</v>
      </c>
      <c r="K21" s="26">
        <v>0.15</v>
      </c>
      <c r="L21" s="137">
        <v>0.15</v>
      </c>
      <c r="M21" s="25">
        <v>6.5</v>
      </c>
      <c r="N21" s="25">
        <v>8.5</v>
      </c>
      <c r="O21" s="20">
        <v>6</v>
      </c>
      <c r="P21" s="132">
        <v>4</v>
      </c>
      <c r="Q21" s="25">
        <v>140</v>
      </c>
    </row>
    <row r="22" spans="1:17" ht="12.75" customHeight="1" x14ac:dyDescent="0.25">
      <c r="A22" s="22">
        <v>12</v>
      </c>
      <c r="B22" s="23" t="s">
        <v>70</v>
      </c>
      <c r="C22" s="19" t="s">
        <v>42</v>
      </c>
      <c r="D22" s="19" t="s">
        <v>41</v>
      </c>
      <c r="E22" s="20">
        <v>2</v>
      </c>
      <c r="F22" s="135">
        <v>0.2</v>
      </c>
      <c r="G22" s="25">
        <v>200</v>
      </c>
      <c r="H22" s="25">
        <v>1.8</v>
      </c>
      <c r="I22" s="25">
        <v>50</v>
      </c>
      <c r="J22" s="136">
        <v>10</v>
      </c>
      <c r="K22" s="26">
        <v>0.15</v>
      </c>
      <c r="L22" s="137">
        <v>0.15</v>
      </c>
      <c r="M22" s="25">
        <v>6.5</v>
      </c>
      <c r="N22" s="25">
        <v>8.5</v>
      </c>
      <c r="O22" s="20">
        <v>6</v>
      </c>
      <c r="P22" s="132">
        <v>4</v>
      </c>
      <c r="Q22" s="25">
        <v>140</v>
      </c>
    </row>
    <row r="23" spans="1:17" ht="12.75" customHeight="1" x14ac:dyDescent="0.25">
      <c r="A23" s="22" t="s">
        <v>89</v>
      </c>
      <c r="B23" s="23" t="s">
        <v>71</v>
      </c>
      <c r="C23" s="29" t="s">
        <v>43</v>
      </c>
      <c r="D23" s="29"/>
      <c r="E23" s="20">
        <v>2</v>
      </c>
      <c r="F23" s="135">
        <v>0.2</v>
      </c>
      <c r="G23" s="25">
        <v>200</v>
      </c>
      <c r="H23" s="25">
        <v>1.8</v>
      </c>
      <c r="I23" s="25">
        <v>50</v>
      </c>
      <c r="J23" s="132">
        <v>7</v>
      </c>
      <c r="K23" s="26">
        <v>7.0000000000000007E-2</v>
      </c>
      <c r="L23" s="135">
        <v>0.1</v>
      </c>
      <c r="M23" s="138">
        <v>7</v>
      </c>
      <c r="N23" s="25">
        <v>8.5</v>
      </c>
      <c r="O23" s="20">
        <v>7</v>
      </c>
      <c r="P23" s="132">
        <v>4</v>
      </c>
      <c r="Q23" s="25">
        <v>200</v>
      </c>
    </row>
    <row r="24" spans="1:17" ht="12.75" customHeight="1" x14ac:dyDescent="0.25">
      <c r="A24" s="28" t="s">
        <v>90</v>
      </c>
      <c r="B24" s="23" t="s">
        <v>71</v>
      </c>
      <c r="C24" s="21" t="s">
        <v>44</v>
      </c>
      <c r="D24" s="21"/>
      <c r="E24" s="20">
        <v>1</v>
      </c>
      <c r="F24" s="135">
        <v>0.1</v>
      </c>
      <c r="G24" s="25">
        <v>200</v>
      </c>
      <c r="H24" s="25">
        <v>1.8</v>
      </c>
      <c r="I24" s="25">
        <v>30</v>
      </c>
      <c r="J24" s="132">
        <v>7</v>
      </c>
      <c r="K24" s="26">
        <v>7.0000000000000007E-2</v>
      </c>
      <c r="L24" s="135">
        <v>0.1</v>
      </c>
      <c r="M24" s="138">
        <v>7</v>
      </c>
      <c r="N24" s="25">
        <v>8.5</v>
      </c>
      <c r="O24" s="20">
        <v>7</v>
      </c>
      <c r="P24" s="132">
        <v>4</v>
      </c>
      <c r="Q24" s="25">
        <v>140</v>
      </c>
    </row>
    <row r="25" spans="1:17" ht="12.75" customHeight="1" x14ac:dyDescent="0.25">
      <c r="A25" s="22">
        <v>15</v>
      </c>
      <c r="B25" s="23" t="s">
        <v>72</v>
      </c>
      <c r="C25" s="18"/>
      <c r="D25" s="18"/>
      <c r="E25" s="20">
        <v>2</v>
      </c>
      <c r="F25" s="135">
        <v>0.2</v>
      </c>
      <c r="G25" s="25">
        <v>200</v>
      </c>
      <c r="H25" s="25">
        <v>1.8</v>
      </c>
      <c r="I25" s="25">
        <v>50</v>
      </c>
      <c r="J25" s="132">
        <v>7</v>
      </c>
      <c r="K25" s="26">
        <v>7.0000000000000007E-2</v>
      </c>
      <c r="L25" s="135">
        <v>0.1</v>
      </c>
      <c r="M25" s="138">
        <v>7</v>
      </c>
      <c r="N25" s="25">
        <v>8.5</v>
      </c>
      <c r="O25" s="20">
        <v>7</v>
      </c>
      <c r="P25" s="132">
        <v>4</v>
      </c>
      <c r="Q25" s="25">
        <v>200</v>
      </c>
    </row>
    <row r="26" spans="1:17" ht="12.75" customHeight="1" x14ac:dyDescent="0.25">
      <c r="A26" s="22" t="s">
        <v>91</v>
      </c>
      <c r="B26" s="23" t="s">
        <v>73</v>
      </c>
      <c r="C26" s="21" t="s">
        <v>43</v>
      </c>
      <c r="D26" s="21"/>
      <c r="E26" s="20">
        <v>2</v>
      </c>
      <c r="F26" s="135">
        <v>0.2</v>
      </c>
      <c r="G26" s="25">
        <v>200</v>
      </c>
      <c r="H26" s="25">
        <v>1.8</v>
      </c>
      <c r="I26" s="25">
        <v>50</v>
      </c>
      <c r="J26" s="132">
        <v>7</v>
      </c>
      <c r="K26" s="26">
        <v>7.0000000000000007E-2</v>
      </c>
      <c r="L26" s="135">
        <v>0.1</v>
      </c>
      <c r="M26" s="25">
        <v>5.5</v>
      </c>
      <c r="N26" s="138">
        <v>8</v>
      </c>
      <c r="O26" s="20">
        <v>7</v>
      </c>
      <c r="P26" s="132">
        <v>4</v>
      </c>
      <c r="Q26" s="25">
        <v>200</v>
      </c>
    </row>
    <row r="27" spans="1:17" ht="12.75" customHeight="1" x14ac:dyDescent="0.25">
      <c r="A27" s="28" t="s">
        <v>92</v>
      </c>
      <c r="B27" s="23" t="s">
        <v>73</v>
      </c>
      <c r="C27" s="21" t="s">
        <v>44</v>
      </c>
      <c r="D27" s="21"/>
      <c r="E27" s="20">
        <v>1</v>
      </c>
      <c r="F27" s="135">
        <v>0.1</v>
      </c>
      <c r="G27" s="25">
        <v>200</v>
      </c>
      <c r="H27" s="25">
        <v>1.8</v>
      </c>
      <c r="I27" s="25">
        <v>30</v>
      </c>
      <c r="J27" s="132">
        <v>7</v>
      </c>
      <c r="K27" s="26">
        <v>7.0000000000000007E-2</v>
      </c>
      <c r="L27" s="135">
        <v>0.1</v>
      </c>
      <c r="M27" s="138">
        <v>7</v>
      </c>
      <c r="N27" s="25">
        <v>8.5</v>
      </c>
      <c r="O27" s="20">
        <v>7</v>
      </c>
      <c r="P27" s="132">
        <v>4</v>
      </c>
      <c r="Q27" s="25">
        <v>140</v>
      </c>
    </row>
    <row r="28" spans="1:17" ht="12.75" customHeight="1" x14ac:dyDescent="0.25">
      <c r="A28" s="22">
        <v>17</v>
      </c>
      <c r="B28" s="23" t="s">
        <v>74</v>
      </c>
      <c r="C28" s="18"/>
      <c r="D28" s="18"/>
      <c r="E28" s="20">
        <v>2</v>
      </c>
      <c r="F28" s="135">
        <v>0.2</v>
      </c>
      <c r="G28" s="25">
        <v>200</v>
      </c>
      <c r="H28" s="25">
        <v>1.8</v>
      </c>
      <c r="I28" s="25">
        <v>50</v>
      </c>
      <c r="J28" s="132">
        <v>7</v>
      </c>
      <c r="K28" s="26">
        <v>7.0000000000000007E-2</v>
      </c>
      <c r="L28" s="135">
        <v>0.1</v>
      </c>
      <c r="M28" s="138">
        <v>7</v>
      </c>
      <c r="N28" s="25">
        <v>8.5</v>
      </c>
      <c r="O28" s="20">
        <v>7</v>
      </c>
      <c r="P28" s="132">
        <v>4</v>
      </c>
      <c r="Q28" s="25">
        <v>200</v>
      </c>
    </row>
    <row r="29" spans="1:17" ht="12.75" customHeight="1" x14ac:dyDescent="0.25">
      <c r="A29" s="22">
        <v>18</v>
      </c>
      <c r="B29" s="23" t="s">
        <v>75</v>
      </c>
      <c r="C29" s="18"/>
      <c r="D29" s="18"/>
      <c r="E29" s="20">
        <v>2</v>
      </c>
      <c r="F29" s="135">
        <v>0.2</v>
      </c>
      <c r="G29" s="25">
        <v>200</v>
      </c>
      <c r="H29" s="25">
        <v>1.8</v>
      </c>
      <c r="I29" s="25">
        <v>50</v>
      </c>
      <c r="J29" s="132">
        <v>7</v>
      </c>
      <c r="K29" s="26">
        <v>7.0000000000000007E-2</v>
      </c>
      <c r="L29" s="135">
        <v>0.1</v>
      </c>
      <c r="M29" s="138">
        <v>7</v>
      </c>
      <c r="N29" s="25">
        <v>8.5</v>
      </c>
      <c r="O29" s="20">
        <v>7</v>
      </c>
      <c r="P29" s="132">
        <v>4</v>
      </c>
      <c r="Q29" s="25">
        <v>200</v>
      </c>
    </row>
    <row r="30" spans="1:17" ht="12.75" customHeight="1" x14ac:dyDescent="0.25">
      <c r="A30" s="22" t="s">
        <v>93</v>
      </c>
      <c r="B30" s="23" t="s">
        <v>76</v>
      </c>
      <c r="C30" s="21" t="s">
        <v>45</v>
      </c>
      <c r="D30" s="21"/>
      <c r="E30" s="20">
        <v>2</v>
      </c>
      <c r="F30" s="135">
        <v>0.1</v>
      </c>
      <c r="G30" s="25">
        <v>200</v>
      </c>
      <c r="H30" s="24">
        <v>0.7</v>
      </c>
      <c r="I30" s="25">
        <v>50</v>
      </c>
      <c r="J30" s="132">
        <v>7</v>
      </c>
      <c r="K30" s="26">
        <v>0.15</v>
      </c>
      <c r="L30" s="137">
        <v>0.15</v>
      </c>
      <c r="M30" s="138">
        <v>7</v>
      </c>
      <c r="N30" s="25">
        <v>8.5</v>
      </c>
      <c r="O30" s="20">
        <v>7</v>
      </c>
      <c r="P30" s="132">
        <v>3</v>
      </c>
      <c r="Q30" s="25">
        <v>220</v>
      </c>
    </row>
    <row r="31" spans="1:17" ht="12.75" customHeight="1" x14ac:dyDescent="0.25">
      <c r="A31" s="28" t="s">
        <v>94</v>
      </c>
      <c r="B31" s="23" t="s">
        <v>76</v>
      </c>
      <c r="C31" s="21" t="s">
        <v>46</v>
      </c>
      <c r="D31" s="21"/>
      <c r="E31" s="20">
        <v>2</v>
      </c>
      <c r="F31" s="135">
        <v>0.2</v>
      </c>
      <c r="G31" s="25">
        <v>200</v>
      </c>
      <c r="H31" s="25">
        <v>1.8</v>
      </c>
      <c r="I31" s="25">
        <v>50</v>
      </c>
      <c r="J31" s="132">
        <v>7</v>
      </c>
      <c r="K31" s="26">
        <v>0.15</v>
      </c>
      <c r="L31" s="137">
        <v>0.15</v>
      </c>
      <c r="M31" s="138">
        <v>7</v>
      </c>
      <c r="N31" s="25">
        <v>8.5</v>
      </c>
      <c r="O31" s="20">
        <v>7</v>
      </c>
      <c r="P31" s="132">
        <v>4</v>
      </c>
      <c r="Q31" s="25">
        <v>200</v>
      </c>
    </row>
    <row r="32" spans="1:17" ht="12.75" customHeight="1" x14ac:dyDescent="0.25">
      <c r="A32" s="27">
        <v>20</v>
      </c>
      <c r="B32" s="23" t="s">
        <v>77</v>
      </c>
      <c r="C32" s="18"/>
      <c r="D32" s="18"/>
      <c r="E32" s="20">
        <v>2</v>
      </c>
      <c r="F32" s="135">
        <v>0.2</v>
      </c>
      <c r="G32" s="25">
        <v>200</v>
      </c>
      <c r="H32" s="25">
        <v>1.8</v>
      </c>
      <c r="I32" s="25">
        <v>50</v>
      </c>
      <c r="J32" s="132">
        <v>7</v>
      </c>
      <c r="K32" s="26">
        <v>7.0000000000000007E-2</v>
      </c>
      <c r="L32" s="135">
        <v>0.1</v>
      </c>
      <c r="M32" s="138">
        <v>7</v>
      </c>
      <c r="N32" s="25">
        <v>8.5</v>
      </c>
      <c r="O32" s="20">
        <v>7</v>
      </c>
      <c r="P32" s="132">
        <v>4</v>
      </c>
      <c r="Q32" s="25">
        <v>200</v>
      </c>
    </row>
    <row r="33" spans="1:17" ht="12.75" customHeight="1" x14ac:dyDescent="0.25">
      <c r="A33" s="17" t="s">
        <v>95</v>
      </c>
      <c r="B33" s="23" t="s">
        <v>78</v>
      </c>
      <c r="C33" s="18"/>
      <c r="D33" s="18"/>
      <c r="E33" s="20">
        <v>2</v>
      </c>
      <c r="F33" s="135">
        <v>0.2</v>
      </c>
      <c r="G33" s="25">
        <v>200</v>
      </c>
      <c r="H33" s="25">
        <v>1.8</v>
      </c>
      <c r="I33" s="25">
        <v>50</v>
      </c>
      <c r="J33" s="132">
        <v>7</v>
      </c>
      <c r="K33" s="26">
        <v>7.0000000000000007E-2</v>
      </c>
      <c r="L33" s="135">
        <v>0.1</v>
      </c>
      <c r="M33" s="138">
        <v>7</v>
      </c>
      <c r="N33" s="25">
        <v>8.5</v>
      </c>
      <c r="O33" s="20">
        <v>7</v>
      </c>
      <c r="P33" s="132">
        <v>4</v>
      </c>
      <c r="Q33" s="25">
        <v>200</v>
      </c>
    </row>
    <row r="34" spans="1:17" ht="12.75" customHeight="1" x14ac:dyDescent="0.25">
      <c r="A34" s="17" t="s">
        <v>82</v>
      </c>
      <c r="B34" s="23" t="s">
        <v>79</v>
      </c>
      <c r="C34" s="18"/>
      <c r="D34" s="18"/>
      <c r="E34" s="20">
        <v>1</v>
      </c>
      <c r="F34" s="135">
        <v>0.1</v>
      </c>
      <c r="G34" s="25">
        <v>200</v>
      </c>
      <c r="H34" s="24">
        <v>0.7</v>
      </c>
      <c r="I34" s="25">
        <v>30</v>
      </c>
      <c r="J34" s="132">
        <v>7</v>
      </c>
      <c r="K34" s="26">
        <v>7.0000000000000007E-2</v>
      </c>
      <c r="L34" s="135">
        <v>0.1</v>
      </c>
      <c r="M34" s="138">
        <v>7</v>
      </c>
      <c r="N34" s="25">
        <v>8.5</v>
      </c>
      <c r="O34" s="20">
        <v>8</v>
      </c>
      <c r="P34" s="132">
        <v>3</v>
      </c>
      <c r="Q34" s="20">
        <v>75</v>
      </c>
    </row>
    <row r="35" spans="1:17" ht="12.75" customHeight="1" x14ac:dyDescent="0.25">
      <c r="A35" s="17" t="s">
        <v>83</v>
      </c>
      <c r="B35" s="23" t="s">
        <v>80</v>
      </c>
      <c r="C35" s="18"/>
      <c r="D35" s="18"/>
      <c r="E35" s="20">
        <v>2</v>
      </c>
      <c r="F35" s="135">
        <v>0.1</v>
      </c>
      <c r="G35" s="25">
        <v>200</v>
      </c>
      <c r="H35" s="24">
        <v>0.7</v>
      </c>
      <c r="I35" s="25">
        <v>50</v>
      </c>
      <c r="J35" s="132">
        <v>7</v>
      </c>
      <c r="K35" s="26">
        <v>7.0000000000000007E-2</v>
      </c>
      <c r="L35" s="135">
        <v>0.1</v>
      </c>
      <c r="M35" s="138">
        <v>7</v>
      </c>
      <c r="N35" s="25">
        <v>8.5</v>
      </c>
      <c r="O35" s="20">
        <v>7</v>
      </c>
      <c r="P35" s="132">
        <v>3</v>
      </c>
      <c r="Q35" s="25">
        <v>220</v>
      </c>
    </row>
    <row r="36" spans="1:17" ht="12.75" customHeight="1" x14ac:dyDescent="0.25">
      <c r="A36" s="17" t="s">
        <v>84</v>
      </c>
      <c r="B36" s="23" t="s">
        <v>81</v>
      </c>
      <c r="C36" s="18"/>
      <c r="D36" s="18"/>
      <c r="E36" s="20">
        <v>2</v>
      </c>
      <c r="F36" s="135">
        <v>0.1</v>
      </c>
      <c r="G36" s="25">
        <v>200</v>
      </c>
      <c r="H36" s="24">
        <v>0.7</v>
      </c>
      <c r="I36" s="25">
        <v>50</v>
      </c>
      <c r="J36" s="132">
        <v>7</v>
      </c>
      <c r="K36" s="26">
        <v>7.0000000000000007E-2</v>
      </c>
      <c r="L36" s="135">
        <v>0.1</v>
      </c>
      <c r="M36" s="138">
        <v>7</v>
      </c>
      <c r="N36" s="25">
        <v>8.5</v>
      </c>
      <c r="O36" s="20">
        <v>7</v>
      </c>
      <c r="P36" s="132">
        <v>3</v>
      </c>
      <c r="Q36" s="25">
        <v>220</v>
      </c>
    </row>
    <row r="41" spans="1:17" x14ac:dyDescent="0.25">
      <c r="B41" s="1" t="s">
        <v>118</v>
      </c>
    </row>
    <row r="42" spans="1:17" x14ac:dyDescent="0.25">
      <c r="B42" s="1" t="s">
        <v>123</v>
      </c>
    </row>
  </sheetData>
  <sheetProtection algorithmName="SHA-512" hashValue="/QeMV8LTwYNiBT9Hy2GvjesWjwQcstmjJhUARQfH7T6nA4oBpHWomepbCt88TRB+yUqWYX857rvmj32/2Qdrvw==" saltValue="q+WXpUz5Kx9qufED0OUydg==" spinCount="100000" sheet="1" objects="1" scenarios="1"/>
  <mergeCells count="5">
    <mergeCell ref="C10:D10"/>
    <mergeCell ref="C11:D11"/>
    <mergeCell ref="C8:D8"/>
    <mergeCell ref="C9:D9"/>
    <mergeCell ref="C12:D12"/>
  </mergeCells>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Mischrechnung</vt:lpstr>
      <vt:lpstr>Gewässerdaten</vt:lpstr>
      <vt:lpstr>Kläranlagendaten</vt:lpstr>
      <vt:lpstr>Fließgewässertypen</vt:lpstr>
      <vt:lpstr>Datenbank</vt:lpstr>
      <vt:lpstr>Gewässerdaten!Druckbereich</vt:lpstr>
      <vt:lpstr>Kläranlagendaten!Druckbereich</vt:lpstr>
      <vt:lpstr>Mischrechnung!Druckbereich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Mischrechnung für Kläranlagen</dc:title>
  <dc:creator>PC 20</dc:creator>
  <cp:lastModifiedBy>Strauch, Jörg</cp:lastModifiedBy>
  <cp:lastPrinted>2023-04-17T12:15:15Z</cp:lastPrinted>
  <dcterms:created xsi:type="dcterms:W3CDTF">2015-11-30T10:28:00Z</dcterms:created>
  <dcterms:modified xsi:type="dcterms:W3CDTF">2023-06-06T07:05:02Z</dcterms:modified>
</cp:coreProperties>
</file>