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64.163.37\Abteilung5-MHKBG$\52\30-StBF allg\12-Sonderprogr Land\14-Sofortprogramm-Innenstadt\02-Aufruf\Förderanträge + Berechnung\"/>
    </mc:Choice>
  </mc:AlternateContent>
  <bookViews>
    <workbookView xWindow="0" yWindow="0" windowWidth="23040" windowHeight="9180"/>
  </bookViews>
  <sheets>
    <sheet name="Sofortprogramm Innenstadt" sheetId="5" r:id="rId1"/>
  </sheets>
  <definedNames>
    <definedName name="_xlnm.Print_Area" localSheetId="0">'Sofortprogramm Innenstadt'!$A$1:$S$80</definedName>
  </definedNames>
  <calcPr calcId="162913"/>
</workbook>
</file>

<file path=xl/calcChain.xml><?xml version="1.0" encoding="utf-8"?>
<calcChain xmlns="http://schemas.openxmlformats.org/spreadsheetml/2006/main">
  <c r="Q6" i="5" l="1"/>
  <c r="Q8" i="5"/>
  <c r="Q71" i="5" l="1"/>
  <c r="Q46" i="5"/>
  <c r="Q42" i="5"/>
  <c r="Q44" i="5"/>
  <c r="Q40" i="5"/>
  <c r="Q38" i="5"/>
  <c r="Q10" i="5" l="1"/>
  <c r="G31" i="5" l="1"/>
  <c r="G26" i="5"/>
  <c r="G21" i="5"/>
  <c r="G16" i="5"/>
  <c r="K66" i="5" l="1"/>
  <c r="Q66" i="5" s="1"/>
  <c r="Q63" i="5"/>
  <c r="Q61" i="5"/>
  <c r="Q58" i="5"/>
  <c r="Q56" i="5"/>
  <c r="Q53" i="5"/>
  <c r="Q51" i="5"/>
  <c r="M15" i="5"/>
  <c r="Q68" i="5" l="1"/>
  <c r="H19" i="5"/>
  <c r="H18" i="5"/>
  <c r="H20" i="5"/>
  <c r="M14" i="5"/>
  <c r="M13" i="5"/>
  <c r="Q48" i="5"/>
  <c r="Q15" i="5" l="1"/>
  <c r="H21" i="5"/>
  <c r="I29" i="5" l="1"/>
  <c r="M20" i="5"/>
  <c r="M19" i="5"/>
  <c r="I28" i="5"/>
  <c r="I25" i="5"/>
  <c r="M18" i="5"/>
  <c r="I24" i="5"/>
  <c r="I30" i="5"/>
  <c r="I23" i="5"/>
  <c r="Q20" i="5" l="1"/>
  <c r="M30" i="5" s="1"/>
  <c r="M23" i="5" l="1"/>
  <c r="M24" i="5"/>
  <c r="M28" i="5"/>
  <c r="M29" i="5"/>
  <c r="M25" i="5"/>
  <c r="Q30" i="5" l="1"/>
  <c r="Q25" i="5"/>
  <c r="Q32" i="5" l="1"/>
  <c r="Q34" i="5" s="1"/>
  <c r="I75" i="5" s="1"/>
  <c r="Q75" i="5" l="1"/>
  <c r="Q77" i="5" s="1"/>
  <c r="Q79" i="5" s="1"/>
</calcChain>
</file>

<file path=xl/sharedStrings.xml><?xml version="1.0" encoding="utf-8"?>
<sst xmlns="http://schemas.openxmlformats.org/spreadsheetml/2006/main" count="109" uniqueCount="79">
  <si>
    <t>1.</t>
  </si>
  <si>
    <t>Fördersatz</t>
  </si>
  <si>
    <t xml:space="preserve">2. </t>
  </si>
  <si>
    <t>Berechnung förderfähige Kosten zu Förderbaustein 3.2:  Unterstützungspaket Einzelhandelsgroßimmobilien</t>
  </si>
  <si>
    <t>Berechnung förderfähige Kosten zu Förderbaustein 3.1:   Verfügungsfonds Anmietungen</t>
  </si>
  <si>
    <t>3.</t>
  </si>
  <si>
    <t>Straße und Hausnr.</t>
  </si>
  <si>
    <t>Zinssatz</t>
  </si>
  <si>
    <t>Schätzung Kaufpreis</t>
  </si>
  <si>
    <t>4.</t>
  </si>
  <si>
    <t>Berechnung förderfähige Kosten zu Förderbaustein 3.4:  Anstoß Zentrenmanagement und Verfügungsfonds</t>
  </si>
  <si>
    <t>5.</t>
  </si>
  <si>
    <t>Summe der förderfähigen Ausgaben</t>
  </si>
  <si>
    <t>6.</t>
  </si>
  <si>
    <t>Gesamtförderung</t>
  </si>
  <si>
    <t>100 qm bis 200 qm</t>
  </si>
  <si>
    <t>200 qm bis 300 qm</t>
  </si>
  <si>
    <t xml:space="preserve">0 € bis 15 € </t>
  </si>
  <si>
    <t xml:space="preserve">15 € bis 30 € </t>
  </si>
  <si>
    <t xml:space="preserve">30 € bis 50 € </t>
  </si>
  <si>
    <t>Anmietung</t>
  </si>
  <si>
    <t>Jahre</t>
  </si>
  <si>
    <t>ergibt</t>
  </si>
  <si>
    <t>Monate</t>
  </si>
  <si>
    <t>Summe Kaufpreise</t>
  </si>
  <si>
    <t>NeKo Grunderwerb</t>
  </si>
  <si>
    <t>Abwicklungskosten</t>
  </si>
  <si>
    <t xml:space="preserve">  danach Erfolgsquote Anmietung in Anzahl Ladenlokale / Gastronomie</t>
  </si>
  <si>
    <t xml:space="preserve">  Schätzung des angenommenen Leerstandes im Zentrum (Konzentrationsbereich) </t>
  </si>
  <si>
    <t>Berechnung förderfähige Kosten zu Förderbaustein 3.3:  Zwischenerwerb von Gebäuden</t>
  </si>
  <si>
    <t>Berechnung förderfähige Kosten zu Förderbaustein 3.5:  Abwicklungskosten</t>
  </si>
  <si>
    <t xml:space="preserve">Verkehrssicherung  </t>
  </si>
  <si>
    <t>€/qm/ Monat</t>
  </si>
  <si>
    <t>Betriebskosten</t>
  </si>
  <si>
    <t xml:space="preserve">   maximal 50%</t>
  </si>
  <si>
    <t xml:space="preserve">  angenommene Erfolgsquote bei der Anmietung von leerstehenden Ladenlokalen </t>
  </si>
  <si>
    <t>Bitte für Berechnung gelbe Felder ausfüllen</t>
  </si>
  <si>
    <t xml:space="preserve">qm  </t>
  </si>
  <si>
    <t xml:space="preserve">Summe qm  </t>
  </si>
  <si>
    <t>um bis zu 30%</t>
  </si>
  <si>
    <t>um bis zu 40%</t>
  </si>
  <si>
    <t>um bis zu 50%</t>
  </si>
  <si>
    <t>um bis zu 60%</t>
  </si>
  <si>
    <t>um bis zu 70%</t>
  </si>
  <si>
    <t>um bis zu 80%</t>
  </si>
  <si>
    <t>Verteilung der geschätzten Größe der Ladenlokale</t>
  </si>
  <si>
    <r>
      <t xml:space="preserve">Verteilung der geschätzten Miete je qm kalt vor Leerstand </t>
    </r>
    <r>
      <rPr>
        <b/>
        <sz val="12"/>
        <color rgb="FF0070C0"/>
        <rFont val="Calibri"/>
        <family val="2"/>
        <scheme val="minor"/>
      </rPr>
      <t>(Altmiete)</t>
    </r>
  </si>
  <si>
    <r>
      <t xml:space="preserve">durchschnittliche Reduzierung </t>
    </r>
    <r>
      <rPr>
        <b/>
        <sz val="12"/>
        <color rgb="FF0070C0"/>
        <rFont val="Calibri"/>
        <family val="2"/>
        <scheme val="minor"/>
      </rPr>
      <t>Altmiete</t>
    </r>
    <r>
      <rPr>
        <b/>
        <sz val="12"/>
        <color theme="1"/>
        <rFont val="Calibri"/>
        <family val="2"/>
        <scheme val="minor"/>
      </rPr>
      <t xml:space="preserve"> bei Anmietung Stadt</t>
    </r>
  </si>
  <si>
    <r>
      <t xml:space="preserve">durchschnittliche Reduzierung </t>
    </r>
    <r>
      <rPr>
        <b/>
        <sz val="12"/>
        <color rgb="FF0070C0"/>
        <rFont val="Calibri"/>
        <family val="2"/>
        <scheme val="minor"/>
      </rPr>
      <t>Altmiete</t>
    </r>
    <r>
      <rPr>
        <b/>
        <sz val="12"/>
        <color theme="1"/>
        <rFont val="Calibri"/>
        <family val="2"/>
        <scheme val="minor"/>
      </rPr>
      <t xml:space="preserve"> bei Weitervermietung Stadt an Interessenten</t>
    </r>
  </si>
  <si>
    <t xml:space="preserve">  qm (Schätzung)</t>
  </si>
  <si>
    <t xml:space="preserve">  </t>
  </si>
  <si>
    <t xml:space="preserve">Schätzung der Anteile eintragen (Berechnung erfolgt mit dem jeweils obersten Wert) </t>
  </si>
  <si>
    <t>Name der Standorte</t>
  </si>
  <si>
    <r>
      <t xml:space="preserve">      </t>
    </r>
    <r>
      <rPr>
        <sz val="10"/>
        <color theme="1"/>
        <rFont val="Calibri"/>
        <family val="2"/>
      </rPr>
      <t xml:space="preserve">∑  </t>
    </r>
    <r>
      <rPr>
        <sz val="10"/>
        <color theme="1"/>
        <rFont val="Calibri"/>
        <family val="2"/>
        <scheme val="minor"/>
      </rPr>
      <t>Einnahme je qm</t>
    </r>
  </si>
  <si>
    <t xml:space="preserve">     Kosten Anmietung </t>
  </si>
  <si>
    <r>
      <t xml:space="preserve">     </t>
    </r>
    <r>
      <rPr>
        <sz val="10"/>
        <color theme="1"/>
        <rFont val="Calibri"/>
        <family val="2"/>
      </rPr>
      <t xml:space="preserve">∑  </t>
    </r>
    <r>
      <rPr>
        <sz val="10"/>
        <color theme="1"/>
        <rFont val="Calibri"/>
        <family val="2"/>
        <scheme val="minor"/>
      </rPr>
      <t>Einnahme je qm</t>
    </r>
  </si>
  <si>
    <r>
      <t xml:space="preserve">      </t>
    </r>
    <r>
      <rPr>
        <sz val="10"/>
        <color theme="1"/>
        <rFont val="Calibri"/>
        <family val="2"/>
      </rPr>
      <t xml:space="preserve">∑  </t>
    </r>
    <r>
      <rPr>
        <sz val="10"/>
        <color theme="1"/>
        <rFont val="Calibri"/>
        <family val="2"/>
        <scheme val="minor"/>
      </rPr>
      <t>Einnahme</t>
    </r>
  </si>
  <si>
    <t>STADT/ GEMEINDE</t>
  </si>
  <si>
    <t>NAME ZENTRUM</t>
  </si>
  <si>
    <t>ANTRAG-NR.:</t>
  </si>
  <si>
    <t>0 qm bis 100 qm</t>
  </si>
  <si>
    <t xml:space="preserve">    max. möglicher Betrag: 250.000 €</t>
  </si>
  <si>
    <t>beantragte Ausgaben</t>
  </si>
  <si>
    <t xml:space="preserve">    gleicher Eigentümer wie 1 (max. möglicher Betrag: 125.000 €)</t>
  </si>
  <si>
    <t xml:space="preserve">    anderer Eigentümer wie 1 (max. möglicher Betrag: 250.000 €)</t>
  </si>
  <si>
    <t xml:space="preserve">    gleicher Eigentümer wie 1 oder 2 (max. möglicher Betrag: 125.000 €)</t>
  </si>
  <si>
    <t xml:space="preserve">   Anzahl eintragen</t>
  </si>
  <si>
    <t xml:space="preserve">    anderer Eigentümer wie 1 oder 2 (max. möglicher Betrag: 250.000 €)</t>
  </si>
  <si>
    <t xml:space="preserve"> Zuschuss</t>
  </si>
  <si>
    <t xml:space="preserve"> SUMME förderfähig</t>
  </si>
  <si>
    <t xml:space="preserve"> förderfähig</t>
  </si>
  <si>
    <r>
      <rPr>
        <sz val="11"/>
        <color theme="1"/>
        <rFont val="Calibri"/>
        <family val="2"/>
      </rPr>
      <t xml:space="preserve"> Ʃ </t>
    </r>
    <r>
      <rPr>
        <sz val="11"/>
        <color theme="1"/>
        <rFont val="Calibri"/>
        <family val="2"/>
        <scheme val="minor"/>
      </rPr>
      <t>förderfähig je Jahr</t>
    </r>
  </si>
  <si>
    <r>
      <t xml:space="preserve"> </t>
    </r>
    <r>
      <rPr>
        <sz val="11"/>
        <color theme="1"/>
        <rFont val="Calibri"/>
        <family val="2"/>
      </rPr>
      <t xml:space="preserve">Ʃ </t>
    </r>
    <r>
      <rPr>
        <sz val="11"/>
        <color theme="1"/>
        <rFont val="Calibri"/>
        <family val="2"/>
        <scheme val="minor"/>
      </rPr>
      <t>förderfähig</t>
    </r>
  </si>
  <si>
    <t xml:space="preserve"> Differenz </t>
  </si>
  <si>
    <r>
      <t xml:space="preserve"> </t>
    </r>
    <r>
      <rPr>
        <sz val="10"/>
        <color theme="1"/>
        <rFont val="Calibri"/>
        <family val="2"/>
      </rPr>
      <t>∑ Verm</t>
    </r>
    <r>
      <rPr>
        <sz val="10"/>
        <color theme="1"/>
        <rFont val="Calibri"/>
        <family val="2"/>
        <scheme val="minor"/>
      </rPr>
      <t>ietung/ Monat</t>
    </r>
  </si>
  <si>
    <r>
      <t xml:space="preserve"> </t>
    </r>
    <r>
      <rPr>
        <sz val="10"/>
        <color theme="1"/>
        <rFont val="Calibri"/>
        <family val="2"/>
      </rPr>
      <t>∑ Anm</t>
    </r>
    <r>
      <rPr>
        <sz val="10"/>
        <color theme="1"/>
        <rFont val="Calibri"/>
        <family val="2"/>
        <scheme val="minor"/>
      </rPr>
      <t>ietung/ Monat</t>
    </r>
  </si>
  <si>
    <r>
      <t xml:space="preserve"> </t>
    </r>
    <r>
      <rPr>
        <sz val="10"/>
        <color theme="1"/>
        <rFont val="Calibri"/>
        <family val="2"/>
      </rPr>
      <t>∑ Altm</t>
    </r>
    <r>
      <rPr>
        <sz val="10"/>
        <color theme="1"/>
        <rFont val="Calibri"/>
        <family val="2"/>
        <scheme val="minor"/>
      </rPr>
      <t>iete/ Monat</t>
    </r>
  </si>
  <si>
    <r>
      <t xml:space="preserve"> </t>
    </r>
    <r>
      <rPr>
        <sz val="10"/>
        <color theme="1"/>
        <rFont val="Calibri"/>
        <family val="2"/>
      </rPr>
      <t>Ø Altm</t>
    </r>
    <r>
      <rPr>
        <sz val="10"/>
        <color theme="1"/>
        <rFont val="Calibri"/>
        <family val="2"/>
        <scheme val="minor"/>
      </rPr>
      <t xml:space="preserve">iete je qm aus </t>
    </r>
  </si>
  <si>
    <t xml:space="preserve"> Summe durch Anzahl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</si>
</sst>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2" formatCode="_-* #,##0\ &quot;€&quot;_-;\-* #,##0\ &quot;€&quot;_-;_-* &quot;-&quot;\ &quot;€&quot;_-;_-@_-"/>
    <numFmt numFmtId="164" formatCode="_-* #,##0.00\ _€_-;\-* #,##0.00\ _€_-;_-* &quot;-&quot;??\ _€_-;_-@_-"/>
    <numFmt numFmtId="165" formatCode="_-* #,##0.00\ [$€-407]_-;\-* #,##0.00\ [$€-407]_-;_-* &quot;-&quot;??\ [$€-407]_-;_-@_-"/>
    <numFmt numFmtId="166" formatCode="_-* #,##0\ [$€-407]_-;\-* #,##0\ [$€-407]_-;_-* &quot;-&quot;??\ [$€-407]_-;_-@_-"/>
    <numFmt numFmtId="167" formatCode="_-* #,##0\ _€_-;\-* #,##0\ _€_-;_-* &quot;-&quot;??\ _€_-;_-@_-"/>
    <numFmt numFmtId="168" formatCode="_-* #,##0.0\ _€_-;\-* #,##0.0\ _€_-;_-* &quot;-&quot;??\ _€_-;_-@_-"/>
    <numFmt numFmtId="169" formatCode="_-* #,##0.0\ _€_-;\-* #,##0.0\ _€_-;_-* &quot;-&quot;?\ _€_-;_-@_-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3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</font>
    <font>
      <b/>
      <sz val="10"/>
      <color theme="1"/>
      <name val="Calibri"/>
      <family val="2"/>
      <scheme val="minor"/>
    </font>
    <font>
      <sz val="10"/>
      <color theme="3"/>
      <name val="Calibri"/>
      <family val="2"/>
      <scheme val="minor"/>
    </font>
    <font>
      <sz val="11"/>
      <color rgb="FFC0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9"/>
      <color rgb="FFC00000"/>
      <name val="Calibri"/>
      <family val="2"/>
      <scheme val="minor"/>
    </font>
    <font>
      <sz val="9"/>
      <color theme="3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sz val="12"/>
      <color rgb="FFC00000"/>
      <name val="Calibri"/>
      <family val="2"/>
      <scheme val="minor"/>
    </font>
    <font>
      <sz val="9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CC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51">
    <xf numFmtId="0" fontId="0" fillId="0" borderId="0" xfId="0"/>
    <xf numFmtId="0" fontId="0" fillId="3" borderId="0" xfId="0" applyFill="1" applyProtection="1">
      <protection locked="0"/>
    </xf>
    <xf numFmtId="0" fontId="0" fillId="0" borderId="0" xfId="0" applyProtection="1">
      <protection locked="0"/>
    </xf>
    <xf numFmtId="0" fontId="2" fillId="3" borderId="0" xfId="0" applyFont="1" applyFill="1" applyProtection="1">
      <protection locked="0"/>
    </xf>
    <xf numFmtId="0" fontId="2" fillId="0" borderId="0" xfId="0" applyFont="1" applyProtection="1">
      <protection locked="0"/>
    </xf>
    <xf numFmtId="0" fontId="0" fillId="3" borderId="0" xfId="0" applyFill="1" applyBorder="1" applyProtection="1">
      <protection locked="0"/>
    </xf>
    <xf numFmtId="165" fontId="4" fillId="3" borderId="0" xfId="0" applyNumberFormat="1" applyFont="1" applyFill="1" applyBorder="1" applyAlignment="1" applyProtection="1">
      <alignment horizontal="center" vertical="center"/>
      <protection locked="0"/>
    </xf>
    <xf numFmtId="0" fontId="8" fillId="3" borderId="8" xfId="0" applyFont="1" applyFill="1" applyBorder="1" applyAlignment="1" applyProtection="1">
      <alignment horizontal="left"/>
      <protection locked="0"/>
    </xf>
    <xf numFmtId="9" fontId="0" fillId="5" borderId="1" xfId="0" applyNumberFormat="1" applyFont="1" applyFill="1" applyBorder="1" applyAlignment="1" applyProtection="1">
      <alignment horizontal="center" vertical="center"/>
      <protection locked="0"/>
    </xf>
    <xf numFmtId="0" fontId="6" fillId="3" borderId="0" xfId="0" applyFont="1" applyFill="1" applyBorder="1" applyAlignment="1" applyProtection="1">
      <alignment horizontal="left"/>
      <protection locked="0"/>
    </xf>
    <xf numFmtId="9" fontId="6" fillId="3" borderId="0" xfId="0" applyNumberFormat="1" applyFont="1" applyFill="1" applyBorder="1" applyAlignment="1" applyProtection="1">
      <alignment horizontal="center"/>
      <protection locked="0"/>
    </xf>
    <xf numFmtId="165" fontId="8" fillId="3" borderId="8" xfId="0" applyNumberFormat="1" applyFont="1" applyFill="1" applyBorder="1" applyAlignment="1" applyProtection="1">
      <alignment horizontal="center"/>
      <protection locked="0"/>
    </xf>
    <xf numFmtId="165" fontId="8" fillId="3" borderId="8" xfId="0" applyNumberFormat="1" applyFont="1" applyFill="1" applyBorder="1" applyAlignment="1" applyProtection="1">
      <protection locked="0"/>
    </xf>
    <xf numFmtId="0" fontId="7" fillId="0" borderId="0" xfId="0" applyFont="1" applyProtection="1">
      <protection locked="0"/>
    </xf>
    <xf numFmtId="0" fontId="0" fillId="3" borderId="0" xfId="0" applyFill="1" applyBorder="1" applyAlignment="1" applyProtection="1">
      <alignment horizontal="left"/>
      <protection locked="0"/>
    </xf>
    <xf numFmtId="0" fontId="6" fillId="3" borderId="0" xfId="0" applyFont="1" applyFill="1" applyProtection="1">
      <protection locked="0"/>
    </xf>
    <xf numFmtId="0" fontId="0" fillId="3" borderId="0" xfId="0" applyFill="1" applyAlignment="1" applyProtection="1">
      <alignment horizontal="left"/>
      <protection locked="0"/>
    </xf>
    <xf numFmtId="0" fontId="6" fillId="3" borderId="0" xfId="0" applyFont="1" applyFill="1" applyAlignment="1" applyProtection="1">
      <alignment horizontal="left"/>
      <protection locked="0"/>
    </xf>
    <xf numFmtId="0" fontId="0" fillId="3" borderId="0" xfId="0" applyFill="1" applyBorder="1" applyAlignment="1" applyProtection="1">
      <protection locked="0"/>
    </xf>
    <xf numFmtId="10" fontId="0" fillId="5" borderId="1" xfId="2" applyNumberFormat="1" applyFont="1" applyFill="1" applyBorder="1" applyAlignment="1" applyProtection="1">
      <alignment horizontal="center"/>
      <protection locked="0"/>
    </xf>
    <xf numFmtId="167" fontId="0" fillId="5" borderId="1" xfId="1" applyNumberFormat="1" applyFont="1" applyFill="1" applyBorder="1" applyAlignment="1" applyProtection="1">
      <protection locked="0"/>
    </xf>
    <xf numFmtId="0" fontId="0" fillId="3" borderId="0" xfId="0" applyFill="1" applyBorder="1" applyAlignment="1" applyProtection="1">
      <alignment horizontal="center"/>
      <protection locked="0"/>
    </xf>
    <xf numFmtId="0" fontId="0" fillId="2" borderId="0" xfId="0" applyFill="1" applyBorder="1" applyAlignment="1" applyProtection="1">
      <alignment horizontal="left"/>
    </xf>
    <xf numFmtId="0" fontId="0" fillId="3" borderId="0" xfId="0" applyFill="1" applyBorder="1" applyProtection="1"/>
    <xf numFmtId="0" fontId="0" fillId="3" borderId="0" xfId="0" applyFill="1" applyProtection="1"/>
    <xf numFmtId="165" fontId="0" fillId="0" borderId="9" xfId="0" applyNumberFormat="1" applyFont="1" applyBorder="1" applyAlignment="1" applyProtection="1">
      <alignment horizontal="right" vertical="center"/>
    </xf>
    <xf numFmtId="0" fontId="8" fillId="3" borderId="0" xfId="0" applyFont="1" applyFill="1" applyBorder="1" applyAlignment="1" applyProtection="1">
      <alignment horizontal="left"/>
    </xf>
    <xf numFmtId="0" fontId="5" fillId="3" borderId="0" xfId="0" applyFont="1" applyFill="1" applyBorder="1" applyAlignment="1" applyProtection="1"/>
    <xf numFmtId="0" fontId="8" fillId="3" borderId="5" xfId="0" applyFont="1" applyFill="1" applyBorder="1" applyProtection="1"/>
    <xf numFmtId="0" fontId="0" fillId="3" borderId="0" xfId="0" applyFont="1" applyFill="1" applyBorder="1" applyAlignment="1" applyProtection="1">
      <alignment horizontal="center"/>
    </xf>
    <xf numFmtId="165" fontId="4" fillId="3" borderId="0" xfId="0" applyNumberFormat="1" applyFont="1" applyFill="1" applyBorder="1" applyAlignment="1" applyProtection="1">
      <alignment horizontal="right" vertical="center"/>
    </xf>
    <xf numFmtId="166" fontId="0" fillId="3" borderId="0" xfId="0" applyNumberFormat="1" applyFill="1" applyProtection="1"/>
    <xf numFmtId="166" fontId="4" fillId="3" borderId="0" xfId="0" applyNumberFormat="1" applyFont="1" applyFill="1" applyBorder="1" applyAlignment="1" applyProtection="1">
      <alignment horizontal="right" vertical="center"/>
    </xf>
    <xf numFmtId="166" fontId="0" fillId="0" borderId="9" xfId="0" applyNumberFormat="1" applyFont="1" applyBorder="1" applyAlignment="1" applyProtection="1">
      <alignment horizontal="right" vertical="center"/>
    </xf>
    <xf numFmtId="166" fontId="5" fillId="3" borderId="0" xfId="0" applyNumberFormat="1" applyFont="1" applyFill="1" applyBorder="1" applyAlignment="1" applyProtection="1"/>
    <xf numFmtId="0" fontId="6" fillId="3" borderId="0" xfId="0" applyFont="1" applyFill="1" applyBorder="1" applyAlignment="1" applyProtection="1">
      <alignment horizontal="left"/>
    </xf>
    <xf numFmtId="166" fontId="6" fillId="3" borderId="0" xfId="0" applyNumberFormat="1" applyFont="1" applyFill="1" applyBorder="1" applyAlignment="1" applyProtection="1">
      <alignment horizontal="left"/>
    </xf>
    <xf numFmtId="0" fontId="9" fillId="3" borderId="0" xfId="0" applyFont="1" applyFill="1" applyBorder="1" applyAlignment="1" applyProtection="1">
      <alignment horizontal="left"/>
    </xf>
    <xf numFmtId="165" fontId="11" fillId="3" borderId="0" xfId="0" applyNumberFormat="1" applyFont="1" applyFill="1" applyBorder="1" applyAlignment="1" applyProtection="1">
      <alignment horizontal="right" vertical="center"/>
    </xf>
    <xf numFmtId="0" fontId="8" fillId="3" borderId="0" xfId="0" applyFont="1" applyFill="1" applyProtection="1"/>
    <xf numFmtId="0" fontId="0" fillId="3" borderId="0" xfId="0" applyFill="1" applyAlignment="1" applyProtection="1">
      <alignment horizontal="right"/>
    </xf>
    <xf numFmtId="167" fontId="0" fillId="0" borderId="9" xfId="1" applyNumberFormat="1" applyFont="1" applyBorder="1" applyAlignment="1" applyProtection="1">
      <alignment horizontal="right" vertical="center"/>
    </xf>
    <xf numFmtId="166" fontId="0" fillId="0" borderId="1" xfId="0" applyNumberFormat="1" applyBorder="1" applyProtection="1"/>
    <xf numFmtId="0" fontId="7" fillId="3" borderId="0" xfId="0" applyFont="1" applyFill="1" applyProtection="1"/>
    <xf numFmtId="166" fontId="0" fillId="0" borderId="0" xfId="1" applyNumberFormat="1" applyFont="1" applyProtection="1"/>
    <xf numFmtId="0" fontId="8" fillId="3" borderId="0" xfId="0" applyFont="1" applyFill="1" applyAlignment="1" applyProtection="1">
      <alignment horizontal="left"/>
    </xf>
    <xf numFmtId="0" fontId="0" fillId="3" borderId="0" xfId="0" applyFill="1" applyBorder="1" applyAlignment="1" applyProtection="1"/>
    <xf numFmtId="0" fontId="8" fillId="3" borderId="0" xfId="0" applyFont="1" applyFill="1" applyAlignment="1" applyProtection="1">
      <alignment horizontal="center"/>
    </xf>
    <xf numFmtId="0" fontId="0" fillId="3" borderId="0" xfId="0" applyFill="1" applyBorder="1" applyAlignment="1" applyProtection="1">
      <alignment horizontal="left"/>
    </xf>
    <xf numFmtId="166" fontId="2" fillId="2" borderId="1" xfId="0" applyNumberFormat="1" applyFont="1" applyFill="1" applyBorder="1" applyProtection="1"/>
    <xf numFmtId="0" fontId="6" fillId="3" borderId="0" xfId="0" applyFont="1" applyFill="1" applyProtection="1"/>
    <xf numFmtId="0" fontId="6" fillId="3" borderId="0" xfId="0" applyFont="1" applyFill="1" applyAlignment="1" applyProtection="1">
      <alignment horizontal="center"/>
    </xf>
    <xf numFmtId="0" fontId="0" fillId="3" borderId="0" xfId="0" applyFill="1" applyAlignment="1" applyProtection="1"/>
    <xf numFmtId="0" fontId="0" fillId="3" borderId="0" xfId="0" applyFill="1" applyAlignment="1" applyProtection="1">
      <alignment horizontal="center"/>
    </xf>
    <xf numFmtId="10" fontId="0" fillId="2" borderId="0" xfId="2" applyNumberFormat="1" applyFont="1" applyFill="1" applyBorder="1" applyAlignment="1" applyProtection="1">
      <alignment horizontal="center"/>
    </xf>
    <xf numFmtId="0" fontId="8" fillId="3" borderId="0" xfId="0" applyFont="1" applyFill="1" applyAlignment="1" applyProtection="1">
      <alignment horizontal="right"/>
    </xf>
    <xf numFmtId="0" fontId="8" fillId="3" borderId="7" xfId="0" applyFont="1" applyFill="1" applyBorder="1" applyAlignment="1" applyProtection="1"/>
    <xf numFmtId="166" fontId="2" fillId="4" borderId="4" xfId="0" applyNumberFormat="1" applyFont="1" applyFill="1" applyBorder="1" applyProtection="1"/>
    <xf numFmtId="165" fontId="0" fillId="2" borderId="1" xfId="2" applyNumberFormat="1" applyFont="1" applyFill="1" applyBorder="1" applyAlignment="1" applyProtection="1">
      <alignment horizontal="center"/>
    </xf>
    <xf numFmtId="0" fontId="0" fillId="3" borderId="0" xfId="0" applyFill="1" applyBorder="1" applyAlignment="1" applyProtection="1">
      <alignment horizontal="center"/>
    </xf>
    <xf numFmtId="9" fontId="0" fillId="0" borderId="1" xfId="2" applyFont="1" applyBorder="1" applyAlignment="1" applyProtection="1">
      <alignment horizontal="center"/>
    </xf>
    <xf numFmtId="0" fontId="6" fillId="3" borderId="0" xfId="0" applyFont="1" applyFill="1" applyAlignment="1" applyProtection="1"/>
    <xf numFmtId="0" fontId="8" fillId="3" borderId="0" xfId="0" applyFont="1" applyFill="1" applyBorder="1" applyAlignment="1" applyProtection="1"/>
    <xf numFmtId="165" fontId="4" fillId="3" borderId="0" xfId="0" applyNumberFormat="1" applyFont="1" applyFill="1" applyBorder="1" applyAlignment="1" applyProtection="1">
      <alignment horizontal="center" vertical="center"/>
    </xf>
    <xf numFmtId="165" fontId="8" fillId="3" borderId="0" xfId="0" applyNumberFormat="1" applyFont="1" applyFill="1" applyBorder="1" applyAlignment="1" applyProtection="1">
      <alignment horizontal="center"/>
    </xf>
    <xf numFmtId="165" fontId="8" fillId="3" borderId="0" xfId="0" applyNumberFormat="1" applyFont="1" applyFill="1" applyBorder="1" applyAlignment="1" applyProtection="1"/>
    <xf numFmtId="0" fontId="6" fillId="3" borderId="0" xfId="0" applyFont="1" applyFill="1" applyBorder="1" applyAlignment="1" applyProtection="1">
      <alignment horizontal="right"/>
    </xf>
    <xf numFmtId="0" fontId="2" fillId="3" borderId="0" xfId="0" applyFont="1" applyFill="1" applyProtection="1"/>
    <xf numFmtId="0" fontId="8" fillId="3" borderId="0" xfId="0" applyFont="1" applyFill="1" applyBorder="1" applyAlignment="1" applyProtection="1">
      <alignment horizontal="left"/>
    </xf>
    <xf numFmtId="0" fontId="0" fillId="0" borderId="0" xfId="0" applyProtection="1"/>
    <xf numFmtId="0" fontId="12" fillId="3" borderId="0" xfId="0" applyFont="1" applyFill="1" applyProtection="1"/>
    <xf numFmtId="0" fontId="14" fillId="3" borderId="0" xfId="0" applyFont="1" applyFill="1" applyProtection="1"/>
    <xf numFmtId="0" fontId="0" fillId="3" borderId="0" xfId="0" applyFill="1" applyAlignment="1" applyProtection="1">
      <alignment vertical="center"/>
    </xf>
    <xf numFmtId="0" fontId="0" fillId="3" borderId="0" xfId="0" applyFill="1" applyBorder="1" applyAlignment="1" applyProtection="1">
      <alignment vertical="center"/>
      <protection locked="0"/>
    </xf>
    <xf numFmtId="0" fontId="5" fillId="3" borderId="0" xfId="0" applyFont="1" applyFill="1" applyBorder="1" applyAlignment="1" applyProtection="1">
      <alignment horizontal="left" vertical="center"/>
    </xf>
    <xf numFmtId="0" fontId="0" fillId="3" borderId="0" xfId="0" applyFill="1" applyAlignment="1" applyProtection="1">
      <alignment vertical="center"/>
      <protection locked="0"/>
    </xf>
    <xf numFmtId="0" fontId="5" fillId="3" borderId="0" xfId="0" applyFont="1" applyFill="1" applyBorder="1" applyAlignment="1" applyProtection="1">
      <alignment vertical="center"/>
      <protection locked="0"/>
    </xf>
    <xf numFmtId="0" fontId="5" fillId="3" borderId="0" xfId="0" applyFont="1" applyFill="1" applyBorder="1" applyAlignment="1" applyProtection="1">
      <alignment vertical="center"/>
    </xf>
    <xf numFmtId="0" fontId="0" fillId="0" borderId="0" xfId="0" applyAlignment="1" applyProtection="1">
      <alignment vertical="center"/>
      <protection locked="0"/>
    </xf>
    <xf numFmtId="0" fontId="15" fillId="3" borderId="0" xfId="0" applyFont="1" applyFill="1" applyProtection="1"/>
    <xf numFmtId="165" fontId="16" fillId="3" borderId="0" xfId="0" applyNumberFormat="1" applyFont="1" applyFill="1" applyBorder="1" applyAlignment="1" applyProtection="1">
      <alignment horizontal="right" vertical="center"/>
    </xf>
    <xf numFmtId="0" fontId="15" fillId="3" borderId="0" xfId="0" applyFont="1" applyFill="1" applyBorder="1" applyAlignment="1" applyProtection="1"/>
    <xf numFmtId="165" fontId="16" fillId="3" borderId="0" xfId="0" applyNumberFormat="1" applyFont="1" applyFill="1" applyBorder="1" applyAlignment="1" applyProtection="1">
      <alignment horizontal="center" vertical="center"/>
    </xf>
    <xf numFmtId="0" fontId="15" fillId="3" borderId="0" xfId="0" applyFont="1" applyFill="1" applyAlignment="1" applyProtection="1">
      <alignment vertical="center"/>
    </xf>
    <xf numFmtId="0" fontId="0" fillId="3" borderId="0" xfId="0" applyFont="1" applyFill="1" applyAlignment="1" applyProtection="1">
      <alignment vertical="center"/>
    </xf>
    <xf numFmtId="0" fontId="0" fillId="3" borderId="0" xfId="0" applyFont="1" applyFill="1" applyBorder="1" applyAlignment="1" applyProtection="1">
      <alignment vertical="center"/>
      <protection locked="0"/>
    </xf>
    <xf numFmtId="0" fontId="0" fillId="3" borderId="0" xfId="0" applyFont="1" applyFill="1" applyAlignment="1" applyProtection="1">
      <alignment vertical="center"/>
      <protection locked="0"/>
    </xf>
    <xf numFmtId="0" fontId="6" fillId="3" borderId="0" xfId="0" applyFont="1" applyFill="1" applyAlignment="1" applyProtection="1">
      <alignment vertical="center"/>
    </xf>
    <xf numFmtId="0" fontId="0" fillId="3" borderId="0" xfId="0" applyFont="1" applyFill="1" applyBorder="1" applyAlignment="1" applyProtection="1">
      <alignment vertical="center"/>
    </xf>
    <xf numFmtId="0" fontId="8" fillId="3" borderId="0" xfId="0" applyFont="1" applyFill="1" applyBorder="1" applyAlignment="1" applyProtection="1">
      <alignment vertical="center"/>
    </xf>
    <xf numFmtId="0" fontId="10" fillId="3" borderId="0" xfId="0" applyFont="1" applyFill="1" applyBorder="1" applyAlignment="1" applyProtection="1">
      <alignment vertical="center"/>
    </xf>
    <xf numFmtId="166" fontId="5" fillId="3" borderId="0" xfId="0" applyNumberFormat="1" applyFont="1" applyFill="1" applyBorder="1" applyAlignment="1" applyProtection="1">
      <alignment vertical="center"/>
    </xf>
    <xf numFmtId="0" fontId="0" fillId="3" borderId="0" xfId="0" applyFill="1" applyAlignment="1" applyProtection="1">
      <alignment horizontal="left" vertical="center"/>
    </xf>
    <xf numFmtId="0" fontId="0" fillId="3" borderId="0" xfId="0" applyFill="1" applyAlignment="1" applyProtection="1">
      <alignment horizontal="left" vertical="center"/>
      <protection locked="0"/>
    </xf>
    <xf numFmtId="0" fontId="0" fillId="3" borderId="0" xfId="0" applyFont="1" applyFill="1" applyAlignment="1" applyProtection="1">
      <alignment horizontal="left" vertical="center"/>
    </xf>
    <xf numFmtId="0" fontId="0" fillId="3" borderId="0" xfId="0" applyFont="1" applyFill="1" applyBorder="1" applyAlignment="1" applyProtection="1">
      <alignment horizontal="left" vertical="center"/>
      <protection locked="0"/>
    </xf>
    <xf numFmtId="0" fontId="0" fillId="3" borderId="0" xfId="0" applyFont="1" applyFill="1" applyAlignment="1" applyProtection="1">
      <alignment horizontal="left" vertical="center"/>
      <protection locked="0"/>
    </xf>
    <xf numFmtId="0" fontId="6" fillId="3" borderId="0" xfId="0" applyFont="1" applyFill="1" applyAlignment="1" applyProtection="1">
      <alignment horizontal="left" vertical="center"/>
    </xf>
    <xf numFmtId="0" fontId="0" fillId="3" borderId="0" xfId="0" applyFont="1" applyFill="1" applyBorder="1" applyAlignment="1" applyProtection="1">
      <alignment horizontal="left" vertical="center"/>
    </xf>
    <xf numFmtId="0" fontId="8" fillId="3" borderId="0" xfId="0" applyFont="1" applyFill="1" applyBorder="1" applyAlignment="1" applyProtection="1">
      <alignment horizontal="left" vertical="center"/>
    </xf>
    <xf numFmtId="166" fontId="4" fillId="3" borderId="0" xfId="0" applyNumberFormat="1" applyFont="1" applyFill="1" applyBorder="1" applyAlignment="1" applyProtection="1">
      <alignment horizontal="left" vertical="center"/>
    </xf>
    <xf numFmtId="165" fontId="4" fillId="3" borderId="0" xfId="0" applyNumberFormat="1" applyFont="1" applyFill="1" applyBorder="1" applyAlignment="1" applyProtection="1">
      <alignment horizontal="left" vertical="center"/>
    </xf>
    <xf numFmtId="0" fontId="0" fillId="0" borderId="0" xfId="0" applyAlignment="1" applyProtection="1">
      <alignment horizontal="left" vertical="center"/>
      <protection locked="0"/>
    </xf>
    <xf numFmtId="0" fontId="15" fillId="3" borderId="0" xfId="0" applyFont="1" applyFill="1" applyAlignment="1" applyProtection="1">
      <alignment horizontal="left"/>
    </xf>
    <xf numFmtId="167" fontId="6" fillId="3" borderId="0" xfId="1" applyNumberFormat="1" applyFont="1" applyFill="1" applyBorder="1" applyAlignment="1" applyProtection="1">
      <alignment horizontal="right" vertical="center"/>
    </xf>
    <xf numFmtId="0" fontId="6" fillId="3" borderId="0" xfId="0" applyFont="1" applyFill="1" applyBorder="1" applyAlignment="1" applyProtection="1">
      <alignment horizontal="left" vertical="center"/>
    </xf>
    <xf numFmtId="0" fontId="6" fillId="3" borderId="0" xfId="0" applyFont="1" applyFill="1" applyBorder="1" applyAlignment="1" applyProtection="1">
      <alignment horizontal="right" vertical="center"/>
    </xf>
    <xf numFmtId="0" fontId="8" fillId="3" borderId="0" xfId="0" applyFont="1" applyFill="1" applyBorder="1" applyAlignment="1" applyProtection="1">
      <alignment horizontal="right"/>
    </xf>
    <xf numFmtId="165" fontId="16" fillId="3" borderId="0" xfId="0" applyNumberFormat="1" applyFont="1" applyFill="1" applyBorder="1" applyAlignment="1" applyProtection="1">
      <alignment horizontal="right"/>
    </xf>
    <xf numFmtId="168" fontId="13" fillId="0" borderId="9" xfId="1" applyNumberFormat="1" applyFont="1" applyBorder="1" applyAlignment="1" applyProtection="1">
      <alignment horizontal="center" vertical="center"/>
    </xf>
    <xf numFmtId="0" fontId="18" fillId="3" borderId="0" xfId="0" applyFont="1" applyFill="1" applyAlignment="1" applyProtection="1">
      <alignment vertical="center"/>
    </xf>
    <xf numFmtId="0" fontId="19" fillId="5" borderId="1" xfId="0" applyFont="1" applyFill="1" applyBorder="1" applyAlignment="1" applyProtection="1">
      <alignment vertical="center"/>
      <protection locked="0"/>
    </xf>
    <xf numFmtId="9" fontId="1" fillId="2" borderId="1" xfId="2" applyNumberFormat="1" applyFont="1" applyFill="1" applyBorder="1" applyAlignment="1" applyProtection="1">
      <alignment horizontal="center"/>
    </xf>
    <xf numFmtId="0" fontId="20" fillId="5" borderId="1" xfId="0" applyFont="1" applyFill="1" applyBorder="1" applyAlignment="1" applyProtection="1">
      <alignment horizontal="center" vertical="center"/>
      <protection locked="0"/>
    </xf>
    <xf numFmtId="0" fontId="21" fillId="3" borderId="0" xfId="0" applyFont="1" applyFill="1" applyProtection="1"/>
    <xf numFmtId="0" fontId="20" fillId="0" borderId="1" xfId="0" applyFont="1" applyFill="1" applyBorder="1" applyAlignment="1" applyProtection="1">
      <alignment horizontal="center" vertical="center"/>
    </xf>
    <xf numFmtId="0" fontId="21" fillId="3" borderId="0" xfId="0" applyFont="1" applyFill="1" applyAlignment="1" applyProtection="1">
      <alignment horizontal="center"/>
    </xf>
    <xf numFmtId="9" fontId="20" fillId="5" borderId="1" xfId="0" applyNumberFormat="1" applyFont="1" applyFill="1" applyBorder="1" applyAlignment="1" applyProtection="1">
      <alignment horizontal="center"/>
      <protection locked="0"/>
    </xf>
    <xf numFmtId="9" fontId="20" fillId="0" borderId="1" xfId="0" applyNumberFormat="1" applyFont="1" applyFill="1" applyBorder="1" applyAlignment="1" applyProtection="1">
      <alignment horizontal="center"/>
    </xf>
    <xf numFmtId="0" fontId="22" fillId="3" borderId="0" xfId="0" applyFont="1" applyFill="1" applyProtection="1"/>
    <xf numFmtId="0" fontId="23" fillId="3" borderId="0" xfId="0" applyFont="1" applyFill="1" applyProtection="1"/>
    <xf numFmtId="42" fontId="21" fillId="5" borderId="1" xfId="0" applyNumberFormat="1" applyFont="1" applyFill="1" applyBorder="1" applyAlignment="1" applyProtection="1">
      <alignment horizontal="center"/>
      <protection locked="0"/>
    </xf>
    <xf numFmtId="0" fontId="24" fillId="3" borderId="0" xfId="0" applyFont="1" applyFill="1" applyBorder="1" applyAlignment="1" applyProtection="1">
      <alignment horizontal="left"/>
    </xf>
    <xf numFmtId="0" fontId="24" fillId="3" borderId="0" xfId="0" applyFont="1" applyFill="1" applyProtection="1"/>
    <xf numFmtId="0" fontId="21" fillId="3" borderId="0" xfId="0" applyFont="1" applyFill="1" applyAlignment="1" applyProtection="1">
      <alignment horizontal="left"/>
    </xf>
    <xf numFmtId="166" fontId="21" fillId="0" borderId="0" xfId="1" applyNumberFormat="1" applyFont="1" applyProtection="1"/>
    <xf numFmtId="0" fontId="21" fillId="3" borderId="0" xfId="0" applyFont="1" applyFill="1" applyProtection="1">
      <protection locked="0"/>
    </xf>
    <xf numFmtId="0" fontId="24" fillId="3" borderId="0" xfId="0" applyFont="1" applyFill="1" applyBorder="1" applyProtection="1"/>
    <xf numFmtId="166" fontId="21" fillId="3" borderId="0" xfId="0" applyNumberFormat="1" applyFont="1" applyFill="1" applyProtection="1"/>
    <xf numFmtId="0" fontId="24" fillId="3" borderId="0" xfId="0" applyFont="1" applyFill="1" applyBorder="1" applyAlignment="1" applyProtection="1"/>
    <xf numFmtId="0" fontId="21" fillId="3" borderId="0" xfId="0" applyFont="1" applyFill="1" applyBorder="1" applyAlignment="1" applyProtection="1"/>
    <xf numFmtId="0" fontId="21" fillId="3" borderId="0" xfId="0" applyFont="1" applyFill="1" applyBorder="1" applyAlignment="1" applyProtection="1">
      <alignment horizontal="left"/>
    </xf>
    <xf numFmtId="166" fontId="25" fillId="2" borderId="1" xfId="0" applyNumberFormat="1" applyFont="1" applyFill="1" applyBorder="1" applyProtection="1"/>
    <xf numFmtId="0" fontId="0" fillId="3" borderId="0" xfId="0" applyFont="1" applyFill="1" applyProtection="1"/>
    <xf numFmtId="169" fontId="0" fillId="0" borderId="9" xfId="1" applyNumberFormat="1" applyFont="1" applyFill="1" applyBorder="1" applyAlignment="1" applyProtection="1">
      <alignment horizontal="right" vertical="center"/>
    </xf>
    <xf numFmtId="167" fontId="0" fillId="0" borderId="9" xfId="1" applyNumberFormat="1" applyFont="1" applyFill="1" applyBorder="1" applyAlignment="1" applyProtection="1">
      <alignment horizontal="right" vertical="center"/>
    </xf>
    <xf numFmtId="0" fontId="19" fillId="5" borderId="2" xfId="0" applyFont="1" applyFill="1" applyBorder="1" applyAlignment="1" applyProtection="1">
      <alignment horizontal="left" vertical="center"/>
      <protection locked="0"/>
    </xf>
    <xf numFmtId="0" fontId="19" fillId="5" borderId="6" xfId="0" applyFont="1" applyFill="1" applyBorder="1" applyAlignment="1" applyProtection="1">
      <alignment horizontal="left" vertical="center"/>
      <protection locked="0"/>
    </xf>
    <xf numFmtId="0" fontId="19" fillId="5" borderId="3" xfId="0" applyFont="1" applyFill="1" applyBorder="1" applyAlignment="1" applyProtection="1">
      <alignment horizontal="left" vertical="center"/>
      <protection locked="0"/>
    </xf>
    <xf numFmtId="0" fontId="8" fillId="3" borderId="0" xfId="0" applyFont="1" applyFill="1" applyBorder="1" applyAlignment="1" applyProtection="1">
      <alignment horizontal="left"/>
    </xf>
    <xf numFmtId="0" fontId="0" fillId="5" borderId="2" xfId="0" applyFill="1" applyBorder="1" applyAlignment="1" applyProtection="1">
      <alignment horizontal="left"/>
      <protection locked="0"/>
    </xf>
    <xf numFmtId="0" fontId="0" fillId="5" borderId="6" xfId="0" applyFill="1" applyBorder="1" applyAlignment="1" applyProtection="1">
      <alignment horizontal="left"/>
      <protection locked="0"/>
    </xf>
    <xf numFmtId="0" fontId="0" fillId="5" borderId="3" xfId="0" applyFill="1" applyBorder="1" applyAlignment="1" applyProtection="1">
      <alignment horizontal="left"/>
      <protection locked="0"/>
    </xf>
    <xf numFmtId="0" fontId="0" fillId="5" borderId="2" xfId="0" applyFill="1" applyBorder="1" applyAlignment="1" applyProtection="1">
      <protection locked="0"/>
    </xf>
    <xf numFmtId="0" fontId="0" fillId="5" borderId="6" xfId="0" applyFill="1" applyBorder="1" applyAlignment="1" applyProtection="1">
      <protection locked="0"/>
    </xf>
    <xf numFmtId="0" fontId="0" fillId="5" borderId="3" xfId="0" applyFill="1" applyBorder="1" applyAlignment="1" applyProtection="1">
      <protection locked="0"/>
    </xf>
    <xf numFmtId="166" fontId="0" fillId="5" borderId="2" xfId="2" applyNumberFormat="1" applyFont="1" applyFill="1" applyBorder="1" applyAlignment="1" applyProtection="1">
      <alignment horizontal="center"/>
      <protection locked="0"/>
    </xf>
    <xf numFmtId="166" fontId="0" fillId="5" borderId="3" xfId="2" applyNumberFormat="1" applyFont="1" applyFill="1" applyBorder="1" applyAlignment="1" applyProtection="1">
      <alignment horizontal="center"/>
      <protection locked="0"/>
    </xf>
    <xf numFmtId="166" fontId="2" fillId="2" borderId="1" xfId="0" applyNumberFormat="1" applyFont="1" applyFill="1" applyBorder="1" applyAlignment="1" applyProtection="1">
      <alignment horizontal="center"/>
    </xf>
    <xf numFmtId="166" fontId="0" fillId="2" borderId="0" xfId="0" applyNumberFormat="1" applyFill="1" applyAlignment="1" applyProtection="1">
      <alignment horizontal="center"/>
    </xf>
    <xf numFmtId="0" fontId="0" fillId="2" borderId="0" xfId="0" applyFill="1" applyAlignment="1" applyProtection="1">
      <alignment horizontal="center"/>
    </xf>
  </cellXfs>
  <cellStyles count="3">
    <cellStyle name="Komma" xfId="1" builtinId="3"/>
    <cellStyle name="Prozent" xfId="2" builtinId="5"/>
    <cellStyle name="Standard" xfId="0" builtinId="0"/>
  </cellStyles>
  <dxfs count="8"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447675</xdr:colOff>
      <xdr:row>30</xdr:row>
      <xdr:rowOff>28575</xdr:rowOff>
    </xdr:from>
    <xdr:to>
      <xdr:col>16</xdr:col>
      <xdr:colOff>447676</xdr:colOff>
      <xdr:row>31</xdr:row>
      <xdr:rowOff>9525</xdr:rowOff>
    </xdr:to>
    <xdr:cxnSp macro="">
      <xdr:nvCxnSpPr>
        <xdr:cNvPr id="5" name="Gerade Verbindung mit Pfeil 4"/>
        <xdr:cNvCxnSpPr/>
      </xdr:nvCxnSpPr>
      <xdr:spPr>
        <a:xfrm flipH="1">
          <a:off x="7277100" y="5676900"/>
          <a:ext cx="1" cy="18097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129540</xdr:colOff>
      <xdr:row>12</xdr:row>
      <xdr:rowOff>99060</xdr:rowOff>
    </xdr:from>
    <xdr:to>
      <xdr:col>5</xdr:col>
      <xdr:colOff>184150</xdr:colOff>
      <xdr:row>12</xdr:row>
      <xdr:rowOff>101602</xdr:rowOff>
    </xdr:to>
    <xdr:cxnSp macro="">
      <xdr:nvCxnSpPr>
        <xdr:cNvPr id="8" name="Gerader Verbinder 7"/>
        <xdr:cNvCxnSpPr/>
      </xdr:nvCxnSpPr>
      <xdr:spPr>
        <a:xfrm>
          <a:off x="1447800" y="1805940"/>
          <a:ext cx="1182370" cy="2542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190500</xdr:colOff>
      <xdr:row>12</xdr:row>
      <xdr:rowOff>101600</xdr:rowOff>
    </xdr:from>
    <xdr:to>
      <xdr:col>12</xdr:col>
      <xdr:colOff>11205</xdr:colOff>
      <xdr:row>12</xdr:row>
      <xdr:rowOff>112060</xdr:rowOff>
    </xdr:to>
    <xdr:cxnSp macro="">
      <xdr:nvCxnSpPr>
        <xdr:cNvPr id="11" name="Gerader Verbinder 10"/>
        <xdr:cNvCxnSpPr/>
      </xdr:nvCxnSpPr>
      <xdr:spPr>
        <a:xfrm>
          <a:off x="3625850" y="2095500"/>
          <a:ext cx="3141755" cy="10460"/>
        </a:xfrm>
        <a:prstGeom prst="line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381000</xdr:colOff>
      <xdr:row>10</xdr:row>
      <xdr:rowOff>14395</xdr:rowOff>
    </xdr:from>
    <xdr:to>
      <xdr:col>16</xdr:col>
      <xdr:colOff>495300</xdr:colOff>
      <xdr:row>11</xdr:row>
      <xdr:rowOff>267260</xdr:rowOff>
    </xdr:to>
    <xdr:grpSp>
      <xdr:nvGrpSpPr>
        <xdr:cNvPr id="24" name="Gruppieren 23"/>
        <xdr:cNvGrpSpPr/>
      </xdr:nvGrpSpPr>
      <xdr:grpSpPr>
        <a:xfrm>
          <a:off x="6736080" y="1888915"/>
          <a:ext cx="2247900" cy="611005"/>
          <a:chOff x="5468471" y="1572013"/>
          <a:chExt cx="1949823" cy="387335"/>
        </a:xfrm>
      </xdr:grpSpPr>
      <xdr:cxnSp macro="">
        <xdr:nvCxnSpPr>
          <xdr:cNvPr id="13" name="Gerader Verbinder 12"/>
          <xdr:cNvCxnSpPr/>
        </xdr:nvCxnSpPr>
        <xdr:spPr>
          <a:xfrm>
            <a:off x="7418294" y="1572013"/>
            <a:ext cx="0" cy="19894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" name="Gerader Verbinder 14"/>
          <xdr:cNvCxnSpPr/>
        </xdr:nvCxnSpPr>
        <xdr:spPr>
          <a:xfrm flipH="1">
            <a:off x="5468471" y="1777813"/>
            <a:ext cx="1948143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" name="Gerade Verbindung mit Pfeil 19"/>
          <xdr:cNvCxnSpPr/>
        </xdr:nvCxnSpPr>
        <xdr:spPr>
          <a:xfrm flipH="1">
            <a:off x="5472393" y="1776132"/>
            <a:ext cx="1" cy="183216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365312</xdr:colOff>
      <xdr:row>14</xdr:row>
      <xdr:rowOff>194063</xdr:rowOff>
    </xdr:from>
    <xdr:to>
      <xdr:col>16</xdr:col>
      <xdr:colOff>546100</xdr:colOff>
      <xdr:row>17</xdr:row>
      <xdr:rowOff>19050</xdr:rowOff>
    </xdr:to>
    <xdr:grpSp>
      <xdr:nvGrpSpPr>
        <xdr:cNvPr id="25" name="Gruppieren 24"/>
        <xdr:cNvGrpSpPr/>
      </xdr:nvGrpSpPr>
      <xdr:grpSpPr>
        <a:xfrm>
          <a:off x="6720392" y="3143003"/>
          <a:ext cx="2314388" cy="472687"/>
          <a:chOff x="5468471" y="1572013"/>
          <a:chExt cx="1949823" cy="387335"/>
        </a:xfrm>
      </xdr:grpSpPr>
      <xdr:cxnSp macro="">
        <xdr:nvCxnSpPr>
          <xdr:cNvPr id="26" name="Gerader Verbinder 25"/>
          <xdr:cNvCxnSpPr/>
        </xdr:nvCxnSpPr>
        <xdr:spPr>
          <a:xfrm>
            <a:off x="7418294" y="1572013"/>
            <a:ext cx="0" cy="19894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7" name="Gerader Verbinder 26"/>
          <xdr:cNvCxnSpPr/>
        </xdr:nvCxnSpPr>
        <xdr:spPr>
          <a:xfrm flipH="1">
            <a:off x="5468471" y="1777813"/>
            <a:ext cx="1948143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8" name="Gerade Verbindung mit Pfeil 27"/>
          <xdr:cNvCxnSpPr/>
        </xdr:nvCxnSpPr>
        <xdr:spPr>
          <a:xfrm flipH="1">
            <a:off x="5472393" y="1776132"/>
            <a:ext cx="1" cy="183216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372036</xdr:colOff>
      <xdr:row>20</xdr:row>
      <xdr:rowOff>5430</xdr:rowOff>
    </xdr:from>
    <xdr:to>
      <xdr:col>16</xdr:col>
      <xdr:colOff>492125</xdr:colOff>
      <xdr:row>21</xdr:row>
      <xdr:rowOff>319367</xdr:rowOff>
    </xdr:to>
    <xdr:grpSp>
      <xdr:nvGrpSpPr>
        <xdr:cNvPr id="29" name="Gruppieren 28"/>
        <xdr:cNvGrpSpPr/>
      </xdr:nvGrpSpPr>
      <xdr:grpSpPr>
        <a:xfrm>
          <a:off x="6727116" y="4196430"/>
          <a:ext cx="2253689" cy="496817"/>
          <a:chOff x="5468471" y="1572013"/>
          <a:chExt cx="1949823" cy="387335"/>
        </a:xfrm>
      </xdr:grpSpPr>
      <xdr:cxnSp macro="">
        <xdr:nvCxnSpPr>
          <xdr:cNvPr id="30" name="Gerader Verbinder 29"/>
          <xdr:cNvCxnSpPr/>
        </xdr:nvCxnSpPr>
        <xdr:spPr>
          <a:xfrm>
            <a:off x="7418294" y="1572013"/>
            <a:ext cx="0" cy="19894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1" name="Gerader Verbinder 30"/>
          <xdr:cNvCxnSpPr/>
        </xdr:nvCxnSpPr>
        <xdr:spPr>
          <a:xfrm flipH="1">
            <a:off x="5468471" y="1777813"/>
            <a:ext cx="1948143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2" name="Gerade Verbindung mit Pfeil 31"/>
          <xdr:cNvCxnSpPr/>
        </xdr:nvCxnSpPr>
        <xdr:spPr>
          <a:xfrm flipH="1">
            <a:off x="5472393" y="1776132"/>
            <a:ext cx="1" cy="183216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9</xdr:col>
      <xdr:colOff>110490</xdr:colOff>
      <xdr:row>22</xdr:row>
      <xdr:rowOff>133350</xdr:rowOff>
    </xdr:from>
    <xdr:to>
      <xdr:col>11</xdr:col>
      <xdr:colOff>400050</xdr:colOff>
      <xdr:row>22</xdr:row>
      <xdr:rowOff>134620</xdr:rowOff>
    </xdr:to>
    <xdr:cxnSp macro="">
      <xdr:nvCxnSpPr>
        <xdr:cNvPr id="34" name="Gerader Verbinder 33"/>
        <xdr:cNvCxnSpPr/>
      </xdr:nvCxnSpPr>
      <xdr:spPr>
        <a:xfrm flipV="1">
          <a:off x="5006340" y="4273550"/>
          <a:ext cx="1661160" cy="1270"/>
        </a:xfrm>
        <a:prstGeom prst="line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107950</xdr:colOff>
      <xdr:row>17</xdr:row>
      <xdr:rowOff>116840</xdr:rowOff>
    </xdr:from>
    <xdr:to>
      <xdr:col>5</xdr:col>
      <xdr:colOff>162560</xdr:colOff>
      <xdr:row>17</xdr:row>
      <xdr:rowOff>119382</xdr:rowOff>
    </xdr:to>
    <xdr:cxnSp macro="">
      <xdr:nvCxnSpPr>
        <xdr:cNvPr id="36" name="Gerader Verbinder 35"/>
        <xdr:cNvCxnSpPr/>
      </xdr:nvCxnSpPr>
      <xdr:spPr>
        <a:xfrm>
          <a:off x="1581150" y="2879090"/>
          <a:ext cx="1038860" cy="2542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438150</xdr:colOff>
      <xdr:row>10</xdr:row>
      <xdr:rowOff>260350</xdr:rowOff>
    </xdr:from>
    <xdr:to>
      <xdr:col>6</xdr:col>
      <xdr:colOff>438150</xdr:colOff>
      <xdr:row>11</xdr:row>
      <xdr:rowOff>88900</xdr:rowOff>
    </xdr:to>
    <xdr:cxnSp macro="">
      <xdr:nvCxnSpPr>
        <xdr:cNvPr id="12" name="Gerade Verbindung mit Pfeil 11"/>
        <xdr:cNvCxnSpPr/>
      </xdr:nvCxnSpPr>
      <xdr:spPr>
        <a:xfrm>
          <a:off x="3009900" y="1574800"/>
          <a:ext cx="0" cy="1841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8</xdr:col>
      <xdr:colOff>241300</xdr:colOff>
      <xdr:row>17</xdr:row>
      <xdr:rowOff>120650</xdr:rowOff>
    </xdr:from>
    <xdr:to>
      <xdr:col>11</xdr:col>
      <xdr:colOff>423955</xdr:colOff>
      <xdr:row>17</xdr:row>
      <xdr:rowOff>124760</xdr:rowOff>
    </xdr:to>
    <xdr:cxnSp macro="">
      <xdr:nvCxnSpPr>
        <xdr:cNvPr id="37" name="Gerader Verbinder 36"/>
        <xdr:cNvCxnSpPr/>
      </xdr:nvCxnSpPr>
      <xdr:spPr>
        <a:xfrm>
          <a:off x="4432300" y="3162300"/>
          <a:ext cx="2259105" cy="4110"/>
        </a:xfrm>
        <a:prstGeom prst="line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97790</xdr:colOff>
      <xdr:row>27</xdr:row>
      <xdr:rowOff>120650</xdr:rowOff>
    </xdr:from>
    <xdr:to>
      <xdr:col>11</xdr:col>
      <xdr:colOff>387350</xdr:colOff>
      <xdr:row>27</xdr:row>
      <xdr:rowOff>121920</xdr:rowOff>
    </xdr:to>
    <xdr:cxnSp macro="">
      <xdr:nvCxnSpPr>
        <xdr:cNvPr id="39" name="Gerader Verbinder 38"/>
        <xdr:cNvCxnSpPr/>
      </xdr:nvCxnSpPr>
      <xdr:spPr>
        <a:xfrm flipV="1">
          <a:off x="4993640" y="5308600"/>
          <a:ext cx="1661160" cy="1270"/>
        </a:xfrm>
        <a:prstGeom prst="line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69850</xdr:colOff>
      <xdr:row>27</xdr:row>
      <xdr:rowOff>110490</xdr:rowOff>
    </xdr:from>
    <xdr:to>
      <xdr:col>5</xdr:col>
      <xdr:colOff>124460</xdr:colOff>
      <xdr:row>27</xdr:row>
      <xdr:rowOff>113032</xdr:rowOff>
    </xdr:to>
    <xdr:cxnSp macro="">
      <xdr:nvCxnSpPr>
        <xdr:cNvPr id="40" name="Gerader Verbinder 39"/>
        <xdr:cNvCxnSpPr/>
      </xdr:nvCxnSpPr>
      <xdr:spPr>
        <a:xfrm>
          <a:off x="1543050" y="5298440"/>
          <a:ext cx="867410" cy="2542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101600</xdr:colOff>
      <xdr:row>22</xdr:row>
      <xdr:rowOff>135890</xdr:rowOff>
    </xdr:from>
    <xdr:to>
      <xdr:col>5</xdr:col>
      <xdr:colOff>156210</xdr:colOff>
      <xdr:row>22</xdr:row>
      <xdr:rowOff>138432</xdr:rowOff>
    </xdr:to>
    <xdr:cxnSp macro="">
      <xdr:nvCxnSpPr>
        <xdr:cNvPr id="42" name="Gerader Verbinder 41"/>
        <xdr:cNvCxnSpPr/>
      </xdr:nvCxnSpPr>
      <xdr:spPr>
        <a:xfrm>
          <a:off x="1574800" y="4276090"/>
          <a:ext cx="867410" cy="2542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234948</xdr:colOff>
      <xdr:row>31</xdr:row>
      <xdr:rowOff>82550</xdr:rowOff>
    </xdr:from>
    <xdr:to>
      <xdr:col>15</xdr:col>
      <xdr:colOff>461208</xdr:colOff>
      <xdr:row>32</xdr:row>
      <xdr:rowOff>139700</xdr:rowOff>
    </xdr:to>
    <xdr:grpSp>
      <xdr:nvGrpSpPr>
        <xdr:cNvPr id="9" name="Gruppieren 8"/>
        <xdr:cNvGrpSpPr/>
      </xdr:nvGrpSpPr>
      <xdr:grpSpPr>
        <a:xfrm>
          <a:off x="7321548" y="6620510"/>
          <a:ext cx="1102560" cy="240030"/>
          <a:chOff x="7734300" y="6057900"/>
          <a:chExt cx="962891" cy="241300"/>
        </a:xfrm>
      </xdr:grpSpPr>
      <xdr:cxnSp macro="">
        <xdr:nvCxnSpPr>
          <xdr:cNvPr id="33" name="Gerader Verbinder 32"/>
          <xdr:cNvCxnSpPr/>
        </xdr:nvCxnSpPr>
        <xdr:spPr>
          <a:xfrm flipV="1">
            <a:off x="7734300" y="6062250"/>
            <a:ext cx="962891" cy="20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" name="Gerade Verbindung mit Pfeil 3"/>
          <xdr:cNvCxnSpPr/>
        </xdr:nvCxnSpPr>
        <xdr:spPr>
          <a:xfrm flipH="1">
            <a:off x="7734300" y="6057900"/>
            <a:ext cx="6350" cy="24130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15</xdr:col>
      <xdr:colOff>260350</xdr:colOff>
      <xdr:row>33</xdr:row>
      <xdr:rowOff>101600</xdr:rowOff>
    </xdr:from>
    <xdr:to>
      <xdr:col>15</xdr:col>
      <xdr:colOff>501650</xdr:colOff>
      <xdr:row>33</xdr:row>
      <xdr:rowOff>101600</xdr:rowOff>
    </xdr:to>
    <xdr:cxnSp macro="">
      <xdr:nvCxnSpPr>
        <xdr:cNvPr id="35" name="Gerade Verbindung mit Pfeil 34"/>
        <xdr:cNvCxnSpPr/>
      </xdr:nvCxnSpPr>
      <xdr:spPr>
        <a:xfrm>
          <a:off x="8496300" y="6445250"/>
          <a:ext cx="24130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22225</xdr:colOff>
      <xdr:row>22</xdr:row>
      <xdr:rowOff>6350</xdr:rowOff>
    </xdr:from>
    <xdr:to>
      <xdr:col>16</xdr:col>
      <xdr:colOff>476249</xdr:colOff>
      <xdr:row>24</xdr:row>
      <xdr:rowOff>190500</xdr:rowOff>
    </xdr:to>
    <xdr:grpSp>
      <xdr:nvGrpSpPr>
        <xdr:cNvPr id="21" name="Gruppieren 20"/>
        <xdr:cNvGrpSpPr/>
      </xdr:nvGrpSpPr>
      <xdr:grpSpPr>
        <a:xfrm>
          <a:off x="7108825" y="4700270"/>
          <a:ext cx="1856104" cy="580390"/>
          <a:chOff x="7556500" y="3048000"/>
          <a:chExt cx="1724024" cy="577850"/>
        </a:xfrm>
      </xdr:grpSpPr>
      <xdr:sp macro="" textlink="">
        <xdr:nvSpPr>
          <xdr:cNvPr id="17" name="Geschweifte Klammer rechts 16"/>
          <xdr:cNvSpPr/>
        </xdr:nvSpPr>
        <xdr:spPr>
          <a:xfrm>
            <a:off x="7556500" y="3048000"/>
            <a:ext cx="190500" cy="577850"/>
          </a:xfrm>
          <a:prstGeom prst="rightBrac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de-DE" sz="1100"/>
          </a:p>
        </xdr:txBody>
      </xdr:sp>
      <xdr:grpSp>
        <xdr:nvGrpSpPr>
          <xdr:cNvPr id="38" name="Gruppieren 37"/>
          <xdr:cNvGrpSpPr/>
        </xdr:nvGrpSpPr>
        <xdr:grpSpPr>
          <a:xfrm flipH="1">
            <a:off x="7732789" y="3336931"/>
            <a:ext cx="1547735" cy="107949"/>
            <a:chOff x="7732319" y="6062075"/>
            <a:chExt cx="964872" cy="217912"/>
          </a:xfrm>
        </xdr:grpSpPr>
        <xdr:cxnSp macro="">
          <xdr:nvCxnSpPr>
            <xdr:cNvPr id="41" name="Gerader Verbinder 40"/>
            <xdr:cNvCxnSpPr/>
          </xdr:nvCxnSpPr>
          <xdr:spPr>
            <a:xfrm flipV="1">
              <a:off x="7734300" y="6062250"/>
              <a:ext cx="962891" cy="2000"/>
            </a:xfrm>
            <a:prstGeom prst="line">
              <a:avLst/>
            </a:prstGeom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43" name="Gerade Verbindung mit Pfeil 42"/>
            <xdr:cNvCxnSpPr/>
          </xdr:nvCxnSpPr>
          <xdr:spPr>
            <a:xfrm flipH="1">
              <a:off x="7732319" y="6062075"/>
              <a:ext cx="1978" cy="217912"/>
            </a:xfrm>
            <a:prstGeom prst="straightConnector1">
              <a:avLst/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13</xdr:col>
      <xdr:colOff>28575</xdr:colOff>
      <xdr:row>17</xdr:row>
      <xdr:rowOff>0</xdr:rowOff>
    </xdr:from>
    <xdr:to>
      <xdr:col>16</xdr:col>
      <xdr:colOff>482599</xdr:colOff>
      <xdr:row>19</xdr:row>
      <xdr:rowOff>184150</xdr:rowOff>
    </xdr:to>
    <xdr:grpSp>
      <xdr:nvGrpSpPr>
        <xdr:cNvPr id="44" name="Gruppieren 43"/>
        <xdr:cNvGrpSpPr/>
      </xdr:nvGrpSpPr>
      <xdr:grpSpPr>
        <a:xfrm>
          <a:off x="7115175" y="3596640"/>
          <a:ext cx="1856104" cy="580390"/>
          <a:chOff x="7556500" y="3048000"/>
          <a:chExt cx="1724024" cy="577850"/>
        </a:xfrm>
      </xdr:grpSpPr>
      <xdr:sp macro="" textlink="">
        <xdr:nvSpPr>
          <xdr:cNvPr id="45" name="Geschweifte Klammer rechts 44"/>
          <xdr:cNvSpPr/>
        </xdr:nvSpPr>
        <xdr:spPr>
          <a:xfrm>
            <a:off x="7556500" y="3048000"/>
            <a:ext cx="190500" cy="577850"/>
          </a:xfrm>
          <a:prstGeom prst="rightBrac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de-DE" sz="1100"/>
          </a:p>
        </xdr:txBody>
      </xdr:sp>
      <xdr:grpSp>
        <xdr:nvGrpSpPr>
          <xdr:cNvPr id="46" name="Gruppieren 45"/>
          <xdr:cNvGrpSpPr/>
        </xdr:nvGrpSpPr>
        <xdr:grpSpPr>
          <a:xfrm flipH="1">
            <a:off x="7732789" y="3336931"/>
            <a:ext cx="1547735" cy="107949"/>
            <a:chOff x="7732319" y="6062075"/>
            <a:chExt cx="964872" cy="217912"/>
          </a:xfrm>
        </xdr:grpSpPr>
        <xdr:cxnSp macro="">
          <xdr:nvCxnSpPr>
            <xdr:cNvPr id="47" name="Gerader Verbinder 46"/>
            <xdr:cNvCxnSpPr/>
          </xdr:nvCxnSpPr>
          <xdr:spPr>
            <a:xfrm flipV="1">
              <a:off x="7734300" y="6062250"/>
              <a:ext cx="962891" cy="2000"/>
            </a:xfrm>
            <a:prstGeom prst="line">
              <a:avLst/>
            </a:prstGeom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48" name="Gerade Verbindung mit Pfeil 47"/>
            <xdr:cNvCxnSpPr/>
          </xdr:nvCxnSpPr>
          <xdr:spPr>
            <a:xfrm flipH="1">
              <a:off x="7732319" y="6062075"/>
              <a:ext cx="1978" cy="217912"/>
            </a:xfrm>
            <a:prstGeom prst="straightConnector1">
              <a:avLst/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13</xdr:col>
      <xdr:colOff>44450</xdr:colOff>
      <xdr:row>27</xdr:row>
      <xdr:rowOff>6350</xdr:rowOff>
    </xdr:from>
    <xdr:to>
      <xdr:col>16</xdr:col>
      <xdr:colOff>449580</xdr:colOff>
      <xdr:row>29</xdr:row>
      <xdr:rowOff>190500</xdr:rowOff>
    </xdr:to>
    <xdr:grpSp>
      <xdr:nvGrpSpPr>
        <xdr:cNvPr id="49" name="Gruppieren 48"/>
        <xdr:cNvGrpSpPr/>
      </xdr:nvGrpSpPr>
      <xdr:grpSpPr>
        <a:xfrm>
          <a:off x="7131050" y="5751830"/>
          <a:ext cx="1807210" cy="580390"/>
          <a:chOff x="7556500" y="3048000"/>
          <a:chExt cx="1724024" cy="577850"/>
        </a:xfrm>
      </xdr:grpSpPr>
      <xdr:sp macro="" textlink="">
        <xdr:nvSpPr>
          <xdr:cNvPr id="50" name="Geschweifte Klammer rechts 49"/>
          <xdr:cNvSpPr/>
        </xdr:nvSpPr>
        <xdr:spPr>
          <a:xfrm>
            <a:off x="7556500" y="3048000"/>
            <a:ext cx="190500" cy="577850"/>
          </a:xfrm>
          <a:prstGeom prst="rightBrac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de-DE" sz="1100"/>
          </a:p>
        </xdr:txBody>
      </xdr:sp>
      <xdr:grpSp>
        <xdr:nvGrpSpPr>
          <xdr:cNvPr id="51" name="Gruppieren 50"/>
          <xdr:cNvGrpSpPr/>
        </xdr:nvGrpSpPr>
        <xdr:grpSpPr>
          <a:xfrm flipH="1">
            <a:off x="7732789" y="3336931"/>
            <a:ext cx="1547735" cy="107949"/>
            <a:chOff x="7732319" y="6062075"/>
            <a:chExt cx="964872" cy="217912"/>
          </a:xfrm>
        </xdr:grpSpPr>
        <xdr:cxnSp macro="">
          <xdr:nvCxnSpPr>
            <xdr:cNvPr id="52" name="Gerader Verbinder 51"/>
            <xdr:cNvCxnSpPr/>
          </xdr:nvCxnSpPr>
          <xdr:spPr>
            <a:xfrm flipV="1">
              <a:off x="7734300" y="6062250"/>
              <a:ext cx="962891" cy="2000"/>
            </a:xfrm>
            <a:prstGeom prst="line">
              <a:avLst/>
            </a:prstGeom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53" name="Gerade Verbindung mit Pfeil 52"/>
            <xdr:cNvCxnSpPr/>
          </xdr:nvCxnSpPr>
          <xdr:spPr>
            <a:xfrm flipH="1">
              <a:off x="7732319" y="6062075"/>
              <a:ext cx="1978" cy="217912"/>
            </a:xfrm>
            <a:prstGeom prst="straightConnector1">
              <a:avLst/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12</xdr:col>
      <xdr:colOff>378386</xdr:colOff>
      <xdr:row>25</xdr:row>
      <xdr:rowOff>3175</xdr:rowOff>
    </xdr:from>
    <xdr:to>
      <xdr:col>16</xdr:col>
      <xdr:colOff>492125</xdr:colOff>
      <xdr:row>26</xdr:row>
      <xdr:rowOff>265392</xdr:rowOff>
    </xdr:to>
    <xdr:grpSp>
      <xdr:nvGrpSpPr>
        <xdr:cNvPr id="54" name="Gruppieren 53"/>
        <xdr:cNvGrpSpPr/>
      </xdr:nvGrpSpPr>
      <xdr:grpSpPr>
        <a:xfrm>
          <a:off x="6733466" y="5291455"/>
          <a:ext cx="2247339" cy="445097"/>
          <a:chOff x="5468471" y="1572013"/>
          <a:chExt cx="1949823" cy="387335"/>
        </a:xfrm>
      </xdr:grpSpPr>
      <xdr:cxnSp macro="">
        <xdr:nvCxnSpPr>
          <xdr:cNvPr id="55" name="Gerader Verbinder 54"/>
          <xdr:cNvCxnSpPr/>
        </xdr:nvCxnSpPr>
        <xdr:spPr>
          <a:xfrm>
            <a:off x="7418294" y="1572013"/>
            <a:ext cx="0" cy="19894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6" name="Gerader Verbinder 55"/>
          <xdr:cNvCxnSpPr/>
        </xdr:nvCxnSpPr>
        <xdr:spPr>
          <a:xfrm flipH="1">
            <a:off x="5468471" y="1777813"/>
            <a:ext cx="1948143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7" name="Gerade Verbindung mit Pfeil 56"/>
          <xdr:cNvCxnSpPr/>
        </xdr:nvCxnSpPr>
        <xdr:spPr>
          <a:xfrm flipH="1">
            <a:off x="5472393" y="1776132"/>
            <a:ext cx="1" cy="183216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13</xdr:col>
      <xdr:colOff>28574</xdr:colOff>
      <xdr:row>12</xdr:row>
      <xdr:rowOff>19050</xdr:rowOff>
    </xdr:from>
    <xdr:to>
      <xdr:col>16</xdr:col>
      <xdr:colOff>546099</xdr:colOff>
      <xdr:row>14</xdr:row>
      <xdr:rowOff>175260</xdr:rowOff>
    </xdr:to>
    <xdr:grpSp>
      <xdr:nvGrpSpPr>
        <xdr:cNvPr id="58" name="Gruppieren 57"/>
        <xdr:cNvGrpSpPr/>
      </xdr:nvGrpSpPr>
      <xdr:grpSpPr>
        <a:xfrm>
          <a:off x="7115174" y="2571750"/>
          <a:ext cx="1919605" cy="552450"/>
          <a:chOff x="7556500" y="3048000"/>
          <a:chExt cx="1724024" cy="577850"/>
        </a:xfrm>
      </xdr:grpSpPr>
      <xdr:sp macro="" textlink="">
        <xdr:nvSpPr>
          <xdr:cNvPr id="59" name="Geschweifte Klammer rechts 58"/>
          <xdr:cNvSpPr/>
        </xdr:nvSpPr>
        <xdr:spPr>
          <a:xfrm>
            <a:off x="7556500" y="3048000"/>
            <a:ext cx="190500" cy="577850"/>
          </a:xfrm>
          <a:prstGeom prst="rightBrac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de-DE" sz="1100"/>
          </a:p>
        </xdr:txBody>
      </xdr:sp>
      <xdr:grpSp>
        <xdr:nvGrpSpPr>
          <xdr:cNvPr id="60" name="Gruppieren 59"/>
          <xdr:cNvGrpSpPr/>
        </xdr:nvGrpSpPr>
        <xdr:grpSpPr>
          <a:xfrm flipH="1">
            <a:off x="7732789" y="3336931"/>
            <a:ext cx="1547735" cy="107949"/>
            <a:chOff x="7732319" y="6062075"/>
            <a:chExt cx="964872" cy="217912"/>
          </a:xfrm>
        </xdr:grpSpPr>
        <xdr:cxnSp macro="">
          <xdr:nvCxnSpPr>
            <xdr:cNvPr id="61" name="Gerader Verbinder 60"/>
            <xdr:cNvCxnSpPr/>
          </xdr:nvCxnSpPr>
          <xdr:spPr>
            <a:xfrm flipV="1">
              <a:off x="7734300" y="6062250"/>
              <a:ext cx="962891" cy="2000"/>
            </a:xfrm>
            <a:prstGeom prst="line">
              <a:avLst/>
            </a:prstGeom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62" name="Gerade Verbindung mit Pfeil 61"/>
            <xdr:cNvCxnSpPr/>
          </xdr:nvCxnSpPr>
          <xdr:spPr>
            <a:xfrm flipH="1">
              <a:off x="7732319" y="6062075"/>
              <a:ext cx="1978" cy="217912"/>
            </a:xfrm>
            <a:prstGeom prst="straightConnector1">
              <a:avLst/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16</xdr:col>
      <xdr:colOff>538480</xdr:colOff>
      <xdr:row>10</xdr:row>
      <xdr:rowOff>8045</xdr:rowOff>
    </xdr:from>
    <xdr:to>
      <xdr:col>16</xdr:col>
      <xdr:colOff>538482</xdr:colOff>
      <xdr:row>13</xdr:row>
      <xdr:rowOff>82550</xdr:rowOff>
    </xdr:to>
    <xdr:cxnSp macro="">
      <xdr:nvCxnSpPr>
        <xdr:cNvPr id="63" name="Gerade Verbindung mit Pfeil 62"/>
        <xdr:cNvCxnSpPr/>
      </xdr:nvCxnSpPr>
      <xdr:spPr>
        <a:xfrm flipH="1">
          <a:off x="9133840" y="1882565"/>
          <a:ext cx="2" cy="943185"/>
        </a:xfrm>
        <a:prstGeom prst="straightConnector1">
          <a:avLst/>
        </a:prstGeom>
        <a:ln>
          <a:prstDash val="sysDash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0"/>
  <sheetViews>
    <sheetView tabSelected="1" topLeftCell="A46" zoomScaleNormal="100" workbookViewId="0">
      <selection activeCell="N51" sqref="N51"/>
    </sheetView>
  </sheetViews>
  <sheetFormatPr baseColWidth="10" defaultColWidth="11.44140625" defaultRowHeight="14.4" x14ac:dyDescent="0.3"/>
  <cols>
    <col min="1" max="1" width="2.109375" style="2" customWidth="1"/>
    <col min="2" max="2" width="3.88671875" style="2" customWidth="1"/>
    <col min="3" max="3" width="13" style="2" customWidth="1"/>
    <col min="4" max="4" width="5.44140625" style="2" customWidth="1"/>
    <col min="5" max="5" width="6.33203125" style="2" customWidth="1"/>
    <col min="6" max="6" width="4.109375" style="2" customWidth="1"/>
    <col min="7" max="7" width="12.33203125" style="2" customWidth="1"/>
    <col min="8" max="8" width="8.33203125" style="2" customWidth="1"/>
    <col min="9" max="9" width="10.109375" style="2" customWidth="1"/>
    <col min="10" max="10" width="14.6640625" style="2" customWidth="1"/>
    <col min="11" max="11" width="7.6640625" style="2" customWidth="1"/>
    <col min="12" max="12" width="4.6640625" style="2" customWidth="1"/>
    <col min="13" max="13" width="10.6640625" style="2" customWidth="1"/>
    <col min="14" max="14" width="8.6640625" style="2" customWidth="1"/>
    <col min="15" max="15" width="4.109375" style="2" customWidth="1"/>
    <col min="16" max="16" width="7.6640625" style="2" customWidth="1"/>
    <col min="17" max="17" width="12" style="2" customWidth="1"/>
    <col min="18" max="18" width="8.109375" style="2" customWidth="1"/>
    <col min="19" max="19" width="10.44140625" style="2" customWidth="1"/>
    <col min="20" max="16384" width="11.44140625" style="2"/>
  </cols>
  <sheetData>
    <row r="1" spans="1:19" ht="12.75" customHeight="1" x14ac:dyDescent="0.3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</row>
    <row r="2" spans="1:19" s="78" customFormat="1" ht="21" customHeight="1" x14ac:dyDescent="0.3">
      <c r="A2" s="72"/>
      <c r="B2" s="110" t="s">
        <v>57</v>
      </c>
      <c r="C2" s="72"/>
      <c r="D2" s="72"/>
      <c r="E2" s="136"/>
      <c r="F2" s="137"/>
      <c r="G2" s="137"/>
      <c r="H2" s="138"/>
      <c r="I2" s="72"/>
      <c r="J2" s="110" t="s">
        <v>59</v>
      </c>
      <c r="K2" s="111"/>
      <c r="L2" s="75"/>
      <c r="M2" s="110" t="s">
        <v>58</v>
      </c>
      <c r="N2" s="73"/>
      <c r="O2" s="136"/>
      <c r="P2" s="137"/>
      <c r="Q2" s="137"/>
      <c r="R2" s="138"/>
      <c r="S2" s="72"/>
    </row>
    <row r="3" spans="1:19" ht="23.4" customHeight="1" x14ac:dyDescent="0.3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</row>
    <row r="4" spans="1:19" s="4" customFormat="1" ht="18" x14ac:dyDescent="0.35">
      <c r="A4" s="67"/>
      <c r="B4" s="43" t="s">
        <v>0</v>
      </c>
      <c r="C4" s="43" t="s">
        <v>4</v>
      </c>
      <c r="D4" s="43"/>
      <c r="E4" s="67"/>
      <c r="F4" s="67"/>
      <c r="G4" s="67"/>
      <c r="H4" s="67"/>
      <c r="I4" s="67"/>
      <c r="J4" s="67"/>
      <c r="K4" s="67"/>
      <c r="L4" s="67"/>
      <c r="M4" s="67"/>
      <c r="N4" s="67"/>
      <c r="O4" s="71" t="s">
        <v>36</v>
      </c>
      <c r="P4" s="3"/>
      <c r="Q4" s="71"/>
      <c r="R4" s="71"/>
      <c r="S4" s="71"/>
    </row>
    <row r="5" spans="1:19" ht="12.6" customHeight="1" x14ac:dyDescent="0.3">
      <c r="A5" s="24"/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3"/>
      <c r="R5" s="67"/>
      <c r="S5" s="67"/>
    </row>
    <row r="6" spans="1:19" ht="15.6" x14ac:dyDescent="0.3">
      <c r="A6" s="24"/>
      <c r="B6" s="24"/>
      <c r="C6" s="22" t="s">
        <v>28</v>
      </c>
      <c r="D6" s="22"/>
      <c r="E6" s="22"/>
      <c r="F6" s="22"/>
      <c r="G6" s="22"/>
      <c r="H6" s="22"/>
      <c r="I6" s="22"/>
      <c r="J6" s="22"/>
      <c r="K6" s="22"/>
      <c r="L6" s="67"/>
      <c r="M6" s="113">
        <v>1</v>
      </c>
      <c r="N6" s="119" t="s">
        <v>66</v>
      </c>
      <c r="O6" s="114"/>
      <c r="P6" s="114"/>
      <c r="Q6" s="115">
        <f>M6</f>
        <v>1</v>
      </c>
      <c r="R6" s="70"/>
      <c r="S6" s="67"/>
    </row>
    <row r="7" spans="1:19" s="69" customFormat="1" ht="6" customHeight="1" x14ac:dyDescent="0.3">
      <c r="A7" s="24"/>
      <c r="B7" s="24"/>
      <c r="C7" s="23"/>
      <c r="D7" s="23"/>
      <c r="E7" s="23"/>
      <c r="F7" s="23"/>
      <c r="G7" s="23"/>
      <c r="H7" s="23"/>
      <c r="I7" s="23"/>
      <c r="J7" s="23"/>
      <c r="K7" s="23"/>
      <c r="L7" s="67"/>
      <c r="M7" s="114"/>
      <c r="N7" s="119"/>
      <c r="O7" s="114"/>
      <c r="P7" s="114"/>
      <c r="Q7" s="116"/>
      <c r="R7" s="67"/>
      <c r="S7" s="67"/>
    </row>
    <row r="8" spans="1:19" ht="16.5" customHeight="1" x14ac:dyDescent="0.3">
      <c r="A8" s="24"/>
      <c r="B8" s="24"/>
      <c r="C8" s="22" t="s">
        <v>35</v>
      </c>
      <c r="D8" s="22"/>
      <c r="E8" s="22"/>
      <c r="F8" s="22"/>
      <c r="G8" s="22"/>
      <c r="H8" s="22"/>
      <c r="I8" s="22"/>
      <c r="J8" s="22"/>
      <c r="K8" s="22"/>
      <c r="L8" s="67"/>
      <c r="M8" s="117">
        <v>0.01</v>
      </c>
      <c r="N8" s="119" t="s">
        <v>34</v>
      </c>
      <c r="O8" s="114"/>
      <c r="P8" s="114"/>
      <c r="Q8" s="118">
        <f>IF(M8&lt;=50%,M8,50%)</f>
        <v>0.01</v>
      </c>
      <c r="R8" s="70"/>
      <c r="S8" s="67"/>
    </row>
    <row r="9" spans="1:19" s="69" customFormat="1" ht="6.75" customHeight="1" x14ac:dyDescent="0.3">
      <c r="A9" s="24"/>
      <c r="B9" s="24"/>
      <c r="C9" s="23"/>
      <c r="D9" s="23"/>
      <c r="E9" s="23"/>
      <c r="F9" s="23"/>
      <c r="G9" s="23"/>
      <c r="H9" s="23"/>
      <c r="I9" s="23"/>
      <c r="J9" s="23"/>
      <c r="K9" s="23"/>
      <c r="L9" s="67"/>
      <c r="M9" s="24"/>
      <c r="N9" s="24"/>
      <c r="O9" s="24"/>
      <c r="P9" s="24"/>
      <c r="Q9" s="24"/>
      <c r="R9" s="67"/>
      <c r="S9" s="67"/>
    </row>
    <row r="10" spans="1:19" ht="15.6" x14ac:dyDescent="0.3">
      <c r="A10" s="24"/>
      <c r="B10" s="24"/>
      <c r="C10" s="22" t="s">
        <v>27</v>
      </c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4"/>
      <c r="Q10" s="109">
        <f>SUM(Q6*Q8)</f>
        <v>0.01</v>
      </c>
      <c r="R10" s="67"/>
      <c r="S10" s="67"/>
    </row>
    <row r="11" spans="1:19" s="69" customFormat="1" ht="28.2" customHeight="1" x14ac:dyDescent="0.3">
      <c r="A11" s="24"/>
      <c r="B11" s="24"/>
      <c r="C11" s="83" t="s">
        <v>51</v>
      </c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67"/>
      <c r="R11" s="67"/>
      <c r="S11" s="67"/>
    </row>
    <row r="12" spans="1:19" s="78" customFormat="1" ht="25.5" customHeight="1" x14ac:dyDescent="0.3">
      <c r="A12" s="72"/>
      <c r="B12" s="73"/>
      <c r="C12" s="74" t="s">
        <v>46</v>
      </c>
      <c r="D12" s="74"/>
      <c r="E12" s="83"/>
      <c r="F12" s="75"/>
      <c r="G12" s="6"/>
      <c r="H12" s="6"/>
      <c r="I12" s="6"/>
      <c r="J12" s="76"/>
      <c r="K12" s="76"/>
      <c r="L12" s="76"/>
      <c r="M12" s="76"/>
      <c r="N12" s="76"/>
      <c r="O12" s="76"/>
      <c r="P12" s="76"/>
      <c r="Q12" s="76"/>
      <c r="R12" s="77"/>
      <c r="S12" s="77"/>
    </row>
    <row r="13" spans="1:19" ht="15.6" x14ac:dyDescent="0.3">
      <c r="A13" s="24"/>
      <c r="B13" s="1"/>
      <c r="C13" s="139" t="s">
        <v>17</v>
      </c>
      <c r="D13" s="139"/>
      <c r="E13" s="139"/>
      <c r="F13" s="7"/>
      <c r="G13" s="8">
        <v>0</v>
      </c>
      <c r="H13" s="1"/>
      <c r="I13" s="1"/>
      <c r="J13" s="80"/>
      <c r="K13" s="30"/>
      <c r="L13" s="66"/>
      <c r="M13" s="25">
        <f>SUM($Q$10*G13*15)</f>
        <v>0</v>
      </c>
      <c r="N13" s="26" t="s">
        <v>55</v>
      </c>
      <c r="O13" s="27"/>
      <c r="P13" s="27"/>
      <c r="Q13" s="27"/>
      <c r="R13" s="27"/>
      <c r="S13" s="27"/>
    </row>
    <row r="14" spans="1:19" ht="15.6" x14ac:dyDescent="0.3">
      <c r="A14" s="24"/>
      <c r="B14" s="1"/>
      <c r="C14" s="139" t="s">
        <v>18</v>
      </c>
      <c r="D14" s="139"/>
      <c r="E14" s="139"/>
      <c r="F14" s="7"/>
      <c r="G14" s="8">
        <v>0</v>
      </c>
      <c r="H14" s="1"/>
      <c r="I14" s="79" t="s">
        <v>50</v>
      </c>
      <c r="J14" s="80"/>
      <c r="K14" s="30"/>
      <c r="L14" s="30"/>
      <c r="M14" s="25">
        <f>SUM($Q$10*G14*30)</f>
        <v>0</v>
      </c>
      <c r="N14" s="26"/>
      <c r="O14" s="27"/>
      <c r="P14" s="27"/>
      <c r="Q14" s="27"/>
      <c r="R14" s="27"/>
      <c r="S14" s="27"/>
    </row>
    <row r="15" spans="1:19" ht="15.6" x14ac:dyDescent="0.3">
      <c r="A15" s="24"/>
      <c r="B15" s="1"/>
      <c r="C15" s="139" t="s">
        <v>19</v>
      </c>
      <c r="D15" s="139"/>
      <c r="E15" s="139"/>
      <c r="F15" s="7"/>
      <c r="G15" s="8">
        <v>0</v>
      </c>
      <c r="H15" s="1"/>
      <c r="I15" s="79" t="s">
        <v>50</v>
      </c>
      <c r="J15" s="108"/>
      <c r="K15" s="30"/>
      <c r="L15" s="30"/>
      <c r="M15" s="25">
        <f>SUM($Q$10*G15*50)</f>
        <v>0</v>
      </c>
      <c r="N15" s="26"/>
      <c r="O15" s="27"/>
      <c r="P15" s="24"/>
      <c r="Q15" s="25">
        <f>SUM(M13:M15)/Q10</f>
        <v>0</v>
      </c>
      <c r="R15" s="28" t="s">
        <v>77</v>
      </c>
      <c r="S15" s="29"/>
    </row>
    <row r="16" spans="1:19" x14ac:dyDescent="0.3">
      <c r="A16" s="24"/>
      <c r="B16" s="1"/>
      <c r="C16" s="35"/>
      <c r="D16" s="35"/>
      <c r="E16" s="35"/>
      <c r="F16" s="9"/>
      <c r="G16" s="10">
        <f>SUM(G13:G15)</f>
        <v>0</v>
      </c>
      <c r="H16" s="35"/>
      <c r="I16" s="80"/>
      <c r="J16" s="80"/>
      <c r="K16" s="30"/>
      <c r="L16" s="30"/>
      <c r="M16" s="30"/>
      <c r="N16" s="30"/>
      <c r="O16" s="30"/>
      <c r="P16" s="30"/>
      <c r="Q16" s="31"/>
      <c r="R16" s="39" t="s">
        <v>78</v>
      </c>
      <c r="S16" s="24"/>
    </row>
    <row r="17" spans="1:19" s="78" customFormat="1" ht="21.45" customHeight="1" x14ac:dyDescent="0.3">
      <c r="A17" s="72"/>
      <c r="B17" s="75"/>
      <c r="C17" s="74" t="s">
        <v>45</v>
      </c>
      <c r="D17" s="74"/>
      <c r="E17" s="84"/>
      <c r="F17" s="85"/>
      <c r="G17" s="86"/>
      <c r="H17" s="87"/>
      <c r="I17" s="87"/>
      <c r="J17" s="87"/>
      <c r="K17" s="84"/>
      <c r="L17" s="84"/>
      <c r="M17" s="88"/>
      <c r="N17" s="89"/>
      <c r="O17" s="77"/>
      <c r="P17" s="77"/>
      <c r="Q17" s="32"/>
      <c r="R17" s="30"/>
      <c r="S17" s="88"/>
    </row>
    <row r="18" spans="1:19" ht="15.6" x14ac:dyDescent="0.3">
      <c r="A18" s="24"/>
      <c r="B18" s="1"/>
      <c r="C18" s="62" t="s">
        <v>60</v>
      </c>
      <c r="D18" s="62"/>
      <c r="E18" s="1"/>
      <c r="F18" s="1"/>
      <c r="G18" s="8">
        <v>0</v>
      </c>
      <c r="H18" s="104">
        <f>SUM($Q$10*100*G18)</f>
        <v>0</v>
      </c>
      <c r="I18" s="105" t="s">
        <v>37</v>
      </c>
      <c r="J18" s="81"/>
      <c r="K18" s="24"/>
      <c r="L18" s="66"/>
      <c r="M18" s="33">
        <f>SUM($Q$15*100*G18*Q10)</f>
        <v>0</v>
      </c>
      <c r="N18" s="26" t="s">
        <v>56</v>
      </c>
      <c r="O18" s="1"/>
      <c r="P18" s="27"/>
      <c r="Q18" s="34"/>
      <c r="R18" s="27"/>
      <c r="S18" s="27"/>
    </row>
    <row r="19" spans="1:19" ht="15.6" x14ac:dyDescent="0.3">
      <c r="A19" s="24"/>
      <c r="B19" s="1"/>
      <c r="C19" s="62" t="s">
        <v>15</v>
      </c>
      <c r="D19" s="62"/>
      <c r="E19" s="1"/>
      <c r="F19" s="1"/>
      <c r="G19" s="8">
        <v>0</v>
      </c>
      <c r="H19" s="104">
        <f>SUM($Q$10*200*G19)</f>
        <v>0</v>
      </c>
      <c r="I19" s="105" t="s">
        <v>37</v>
      </c>
      <c r="J19" s="103"/>
      <c r="K19" s="24"/>
      <c r="L19" s="30"/>
      <c r="M19" s="33">
        <f>SUM($Q$15*200*G19*Q10)</f>
        <v>0</v>
      </c>
      <c r="N19" s="26"/>
      <c r="O19" s="27"/>
      <c r="P19" s="27"/>
      <c r="Q19" s="34"/>
      <c r="R19" s="27"/>
      <c r="S19" s="27"/>
    </row>
    <row r="20" spans="1:19" ht="15.6" x14ac:dyDescent="0.3">
      <c r="A20" s="24"/>
      <c r="B20" s="1"/>
      <c r="C20" s="62" t="s">
        <v>16</v>
      </c>
      <c r="D20" s="62"/>
      <c r="E20" s="1"/>
      <c r="F20" s="1"/>
      <c r="G20" s="8">
        <v>0</v>
      </c>
      <c r="H20" s="104">
        <f>SUM($Q$10*300*G20)</f>
        <v>0</v>
      </c>
      <c r="I20" s="105" t="s">
        <v>37</v>
      </c>
      <c r="J20" s="103"/>
      <c r="K20" s="24"/>
      <c r="L20" s="30"/>
      <c r="M20" s="33">
        <f>SUM($Q$15*300*G20*Q10)</f>
        <v>0</v>
      </c>
      <c r="N20" s="26"/>
      <c r="O20" s="27"/>
      <c r="P20" s="24"/>
      <c r="Q20" s="33">
        <f>SUM(M18:M20)</f>
        <v>0</v>
      </c>
      <c r="R20" s="28" t="s">
        <v>76</v>
      </c>
      <c r="S20" s="29"/>
    </row>
    <row r="21" spans="1:19" x14ac:dyDescent="0.3">
      <c r="A21" s="24"/>
      <c r="B21" s="1"/>
      <c r="C21" s="35"/>
      <c r="D21" s="35"/>
      <c r="E21" s="1"/>
      <c r="F21" s="1"/>
      <c r="G21" s="10">
        <f>SUM(G18:G20)</f>
        <v>0</v>
      </c>
      <c r="H21" s="104">
        <f>SUM(H18:H20)</f>
        <v>0</v>
      </c>
      <c r="I21" s="106" t="s">
        <v>38</v>
      </c>
      <c r="J21" s="50"/>
      <c r="K21" s="24"/>
      <c r="L21" s="35"/>
      <c r="M21" s="35"/>
      <c r="N21" s="26"/>
      <c r="O21" s="35"/>
      <c r="P21" s="35"/>
      <c r="Q21" s="36"/>
      <c r="R21" s="35"/>
      <c r="S21" s="35"/>
    </row>
    <row r="22" spans="1:19" s="78" customFormat="1" ht="25.5" customHeight="1" x14ac:dyDescent="0.3">
      <c r="A22" s="72"/>
      <c r="B22" s="73"/>
      <c r="C22" s="74" t="s">
        <v>47</v>
      </c>
      <c r="D22" s="74"/>
      <c r="E22" s="63"/>
      <c r="F22" s="6"/>
      <c r="G22" s="6"/>
      <c r="H22" s="82"/>
      <c r="I22" s="82"/>
      <c r="J22" s="87"/>
      <c r="K22" s="72"/>
      <c r="L22" s="77"/>
      <c r="M22" s="77"/>
      <c r="N22" s="90"/>
      <c r="O22" s="77"/>
      <c r="P22" s="77"/>
      <c r="Q22" s="91"/>
      <c r="R22" s="77"/>
      <c r="S22" s="77"/>
    </row>
    <row r="23" spans="1:19" ht="15.6" x14ac:dyDescent="0.3">
      <c r="A23" s="24"/>
      <c r="B23" s="1"/>
      <c r="C23" s="62" t="s">
        <v>39</v>
      </c>
      <c r="D23" s="1"/>
      <c r="E23" s="1"/>
      <c r="F23" s="11"/>
      <c r="G23" s="8">
        <v>0</v>
      </c>
      <c r="H23" s="107" t="s">
        <v>22</v>
      </c>
      <c r="I23" s="64">
        <f>SUM($Q$15*0.7)</f>
        <v>0</v>
      </c>
      <c r="J23" s="81"/>
      <c r="K23" s="24"/>
      <c r="L23" s="66"/>
      <c r="M23" s="33">
        <f>SUM($Q$20*0.7*G23)</f>
        <v>0</v>
      </c>
      <c r="N23" s="37" t="s">
        <v>54</v>
      </c>
      <c r="O23" s="27"/>
      <c r="P23" s="27"/>
      <c r="Q23" s="34"/>
      <c r="R23" s="27"/>
      <c r="S23" s="27"/>
    </row>
    <row r="24" spans="1:19" ht="15.6" x14ac:dyDescent="0.3">
      <c r="A24" s="24"/>
      <c r="B24" s="1"/>
      <c r="C24" s="62" t="s">
        <v>40</v>
      </c>
      <c r="D24" s="1"/>
      <c r="E24" s="1"/>
      <c r="F24" s="12"/>
      <c r="G24" s="8">
        <v>0</v>
      </c>
      <c r="H24" s="107" t="s">
        <v>22</v>
      </c>
      <c r="I24" s="65">
        <f>SUM($Q$15*0.6)</f>
        <v>0</v>
      </c>
      <c r="J24" s="103"/>
      <c r="K24" s="30"/>
      <c r="L24" s="30"/>
      <c r="M24" s="33">
        <f>SUM($Q$20*0.6*G24)</f>
        <v>0</v>
      </c>
      <c r="N24" s="26"/>
      <c r="O24" s="27"/>
      <c r="P24" s="27"/>
      <c r="Q24" s="34"/>
      <c r="R24" s="27"/>
      <c r="S24" s="27"/>
    </row>
    <row r="25" spans="1:19" ht="15.6" x14ac:dyDescent="0.3">
      <c r="A25" s="24"/>
      <c r="B25" s="1"/>
      <c r="C25" s="62" t="s">
        <v>41</v>
      </c>
      <c r="D25" s="1"/>
      <c r="E25" s="1"/>
      <c r="F25" s="12"/>
      <c r="G25" s="8">
        <v>0</v>
      </c>
      <c r="H25" s="107" t="s">
        <v>22</v>
      </c>
      <c r="I25" s="65">
        <f>SUM($Q$15*0.5)</f>
        <v>0</v>
      </c>
      <c r="J25" s="103"/>
      <c r="K25" s="30"/>
      <c r="L25" s="30"/>
      <c r="M25" s="33">
        <f>SUM($Q$20*0.5*G25)</f>
        <v>0</v>
      </c>
      <c r="N25" s="26"/>
      <c r="O25" s="27"/>
      <c r="P25" s="24"/>
      <c r="Q25" s="33">
        <f>SUM(M23:M25)</f>
        <v>0</v>
      </c>
      <c r="R25" s="28" t="s">
        <v>75</v>
      </c>
      <c r="S25" s="29"/>
    </row>
    <row r="26" spans="1:19" x14ac:dyDescent="0.3">
      <c r="A26" s="24"/>
      <c r="B26" s="1"/>
      <c r="C26" s="35"/>
      <c r="D26" s="35"/>
      <c r="E26" s="35"/>
      <c r="F26" s="9"/>
      <c r="G26" s="10">
        <f>SUM(G23:G25)</f>
        <v>0</v>
      </c>
      <c r="H26" s="35"/>
      <c r="I26" s="80"/>
      <c r="J26" s="80"/>
      <c r="K26" s="30"/>
      <c r="L26" s="30"/>
      <c r="M26" s="30"/>
      <c r="N26" s="38"/>
      <c r="O26" s="30"/>
      <c r="P26" s="30"/>
      <c r="Q26" s="32"/>
      <c r="R26" s="30"/>
      <c r="S26" s="30"/>
    </row>
    <row r="27" spans="1:19" s="102" customFormat="1" ht="21.75" customHeight="1" x14ac:dyDescent="0.3">
      <c r="A27" s="92"/>
      <c r="B27" s="93"/>
      <c r="C27" s="74" t="s">
        <v>48</v>
      </c>
      <c r="D27" s="74"/>
      <c r="E27" s="94"/>
      <c r="F27" s="95"/>
      <c r="G27" s="96"/>
      <c r="H27" s="97"/>
      <c r="I27" s="97"/>
      <c r="J27" s="97"/>
      <c r="K27" s="94"/>
      <c r="L27" s="94"/>
      <c r="M27" s="98"/>
      <c r="N27" s="99"/>
      <c r="O27" s="74"/>
      <c r="P27" s="74"/>
      <c r="Q27" s="100"/>
      <c r="R27" s="101"/>
      <c r="S27" s="98"/>
    </row>
    <row r="28" spans="1:19" ht="15.6" x14ac:dyDescent="0.3">
      <c r="A28" s="24"/>
      <c r="B28" s="1"/>
      <c r="C28" s="62" t="s">
        <v>42</v>
      </c>
      <c r="D28" s="1"/>
      <c r="E28" s="1"/>
      <c r="F28" s="12"/>
      <c r="G28" s="8">
        <v>0</v>
      </c>
      <c r="H28" s="107" t="s">
        <v>22</v>
      </c>
      <c r="I28" s="65">
        <f>SUM($Q$15*0.4)</f>
        <v>0</v>
      </c>
      <c r="J28" s="81"/>
      <c r="K28" s="35"/>
      <c r="L28" s="35"/>
      <c r="M28" s="33">
        <f>SUM($Q$20*0.4*G28)</f>
        <v>0</v>
      </c>
      <c r="N28" s="26" t="s">
        <v>53</v>
      </c>
      <c r="O28" s="27"/>
      <c r="P28" s="27"/>
      <c r="Q28" s="34"/>
      <c r="R28" s="27"/>
      <c r="S28" s="27"/>
    </row>
    <row r="29" spans="1:19" ht="15.6" x14ac:dyDescent="0.3">
      <c r="A29" s="24"/>
      <c r="B29" s="1"/>
      <c r="C29" s="62" t="s">
        <v>43</v>
      </c>
      <c r="D29" s="1"/>
      <c r="E29" s="1"/>
      <c r="F29" s="12"/>
      <c r="G29" s="8">
        <v>0</v>
      </c>
      <c r="H29" s="107" t="s">
        <v>22</v>
      </c>
      <c r="I29" s="65">
        <f>SUM($Q$15*0.3)</f>
        <v>0</v>
      </c>
      <c r="J29" s="103"/>
      <c r="K29" s="30"/>
      <c r="L29" s="30"/>
      <c r="M29" s="33">
        <f>SUM($Q$20*0.3*G29)</f>
        <v>0</v>
      </c>
      <c r="N29" s="26"/>
      <c r="O29" s="27"/>
      <c r="P29" s="27"/>
      <c r="Q29" s="34"/>
      <c r="R29" s="27"/>
      <c r="S29" s="27"/>
    </row>
    <row r="30" spans="1:19" ht="15.6" x14ac:dyDescent="0.3">
      <c r="A30" s="24"/>
      <c r="B30" s="1"/>
      <c r="C30" s="62" t="s">
        <v>44</v>
      </c>
      <c r="D30" s="1"/>
      <c r="E30" s="1"/>
      <c r="F30" s="12"/>
      <c r="G30" s="8">
        <v>0</v>
      </c>
      <c r="H30" s="107" t="s">
        <v>22</v>
      </c>
      <c r="I30" s="65">
        <f>SUM($Q$15*0.2)</f>
        <v>0</v>
      </c>
      <c r="J30" s="103"/>
      <c r="K30" s="30"/>
      <c r="L30" s="30"/>
      <c r="M30" s="33">
        <f>SUM($Q$20*0.2*G30)</f>
        <v>0</v>
      </c>
      <c r="N30" s="35"/>
      <c r="O30" s="27"/>
      <c r="P30" s="24"/>
      <c r="Q30" s="33">
        <f>SUM(M28:M30)</f>
        <v>0</v>
      </c>
      <c r="R30" s="28" t="s">
        <v>74</v>
      </c>
      <c r="S30" s="29"/>
    </row>
    <row r="31" spans="1:19" ht="15.75" customHeight="1" x14ac:dyDescent="0.3">
      <c r="A31" s="24"/>
      <c r="B31" s="1"/>
      <c r="C31" s="24"/>
      <c r="D31" s="24"/>
      <c r="E31" s="24"/>
      <c r="F31" s="1"/>
      <c r="G31" s="10">
        <f>SUM(G28:G30)</f>
        <v>0</v>
      </c>
      <c r="H31" s="24"/>
      <c r="I31" s="24"/>
      <c r="J31" s="24"/>
      <c r="K31" s="24"/>
      <c r="L31" s="24"/>
      <c r="M31" s="24"/>
      <c r="N31" s="24"/>
      <c r="O31" s="24"/>
      <c r="P31" s="24"/>
      <c r="Q31" s="31"/>
      <c r="R31" s="24"/>
      <c r="S31" s="24"/>
    </row>
    <row r="32" spans="1:19" x14ac:dyDescent="0.3">
      <c r="A32" s="24"/>
      <c r="B32" s="1"/>
      <c r="C32" s="24"/>
      <c r="D32" s="24"/>
      <c r="E32" s="24"/>
      <c r="F32" s="1"/>
      <c r="G32" s="1"/>
      <c r="H32" s="24"/>
      <c r="I32" s="24"/>
      <c r="J32" s="24"/>
      <c r="K32" s="24"/>
      <c r="L32" s="24"/>
      <c r="M32" s="24"/>
      <c r="N32" s="24"/>
      <c r="O32" s="24"/>
      <c r="P32" s="24"/>
      <c r="Q32" s="33">
        <f>SUM(Q25-Q30)</f>
        <v>0</v>
      </c>
      <c r="R32" s="39" t="s">
        <v>73</v>
      </c>
      <c r="S32" s="24"/>
    </row>
    <row r="33" spans="1:19" x14ac:dyDescent="0.3">
      <c r="A33" s="24"/>
      <c r="B33" s="1"/>
      <c r="C33" s="24"/>
      <c r="D33" s="24"/>
      <c r="E33" s="24"/>
      <c r="F33" s="1"/>
      <c r="G33" s="1"/>
      <c r="H33" s="24"/>
      <c r="I33" s="24"/>
      <c r="J33" s="24"/>
      <c r="K33" s="24"/>
      <c r="L33" s="24"/>
      <c r="M33" s="24"/>
      <c r="N33" s="24"/>
      <c r="O33" s="24"/>
      <c r="P33" s="24"/>
      <c r="Q33" s="31"/>
      <c r="R33" s="24"/>
      <c r="S33" s="24"/>
    </row>
    <row r="34" spans="1:19" x14ac:dyDescent="0.3">
      <c r="A34" s="24"/>
      <c r="B34" s="1"/>
      <c r="C34" s="1"/>
      <c r="D34" s="1"/>
      <c r="E34" s="1"/>
      <c r="F34" s="1"/>
      <c r="G34" s="1"/>
      <c r="H34" s="24"/>
      <c r="I34" s="24"/>
      <c r="J34" s="24"/>
      <c r="K34" s="24"/>
      <c r="L34" s="24"/>
      <c r="M34" s="40" t="s">
        <v>20</v>
      </c>
      <c r="N34" s="41">
        <v>24</v>
      </c>
      <c r="O34" s="24" t="s">
        <v>23</v>
      </c>
      <c r="P34" s="24"/>
      <c r="Q34" s="42">
        <f>SUM(Q32*24)</f>
        <v>0</v>
      </c>
      <c r="R34" s="133" t="s">
        <v>70</v>
      </c>
      <c r="S34" s="24"/>
    </row>
    <row r="35" spans="1:19" ht="9" customHeight="1" x14ac:dyDescent="0.3">
      <c r="A35" s="24"/>
      <c r="B35" s="1"/>
      <c r="C35" s="1"/>
      <c r="D35" s="1"/>
      <c r="E35" s="1"/>
      <c r="F35" s="1"/>
      <c r="G35" s="1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</row>
    <row r="36" spans="1:19" s="13" customFormat="1" ht="26.25" customHeight="1" x14ac:dyDescent="0.35">
      <c r="A36" s="43"/>
      <c r="B36" s="43" t="s">
        <v>2</v>
      </c>
      <c r="C36" s="43" t="s">
        <v>3</v>
      </c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</row>
    <row r="37" spans="1:19" ht="19.5" customHeight="1" x14ac:dyDescent="0.3">
      <c r="A37" s="24"/>
      <c r="B37" s="24"/>
      <c r="C37" s="48" t="s">
        <v>52</v>
      </c>
      <c r="D37" s="48"/>
      <c r="E37" s="24"/>
      <c r="F37" s="24"/>
      <c r="G37" s="24"/>
      <c r="H37" s="48"/>
      <c r="I37" s="120" t="s">
        <v>62</v>
      </c>
      <c r="J37" s="114"/>
      <c r="K37" s="114"/>
      <c r="L37" s="114"/>
      <c r="M37" s="114"/>
      <c r="N37" s="114"/>
      <c r="O37" s="114"/>
      <c r="P37" s="114"/>
      <c r="Q37" s="114"/>
      <c r="R37" s="24"/>
      <c r="S37" s="24"/>
    </row>
    <row r="38" spans="1:19" x14ac:dyDescent="0.3">
      <c r="A38" s="24"/>
      <c r="B38" s="1"/>
      <c r="C38" s="140"/>
      <c r="D38" s="141"/>
      <c r="E38" s="141"/>
      <c r="F38" s="141"/>
      <c r="G38" s="142"/>
      <c r="H38" s="14"/>
      <c r="I38" s="121">
        <v>0</v>
      </c>
      <c r="J38" s="122" t="s">
        <v>61</v>
      </c>
      <c r="K38" s="122"/>
      <c r="L38" s="122"/>
      <c r="M38" s="123"/>
      <c r="N38" s="124"/>
      <c r="O38" s="114"/>
      <c r="P38" s="114"/>
      <c r="Q38" s="125">
        <f>IF(I38&lt;=250000,I38,250000)</f>
        <v>0</v>
      </c>
      <c r="R38" s="39"/>
      <c r="S38" s="45"/>
    </row>
    <row r="39" spans="1:19" ht="10.5" customHeight="1" x14ac:dyDescent="0.3">
      <c r="A39" s="24"/>
      <c r="B39" s="1"/>
      <c r="C39" s="17"/>
      <c r="D39" s="17"/>
      <c r="E39" s="16"/>
      <c r="F39" s="16"/>
      <c r="G39" s="16"/>
      <c r="H39" s="14"/>
      <c r="I39" s="126"/>
      <c r="J39" s="127"/>
      <c r="K39" s="127"/>
      <c r="L39" s="127"/>
      <c r="M39" s="123"/>
      <c r="N39" s="114"/>
      <c r="O39" s="114"/>
      <c r="P39" s="114"/>
      <c r="Q39" s="128"/>
      <c r="R39" s="39"/>
      <c r="S39" s="39"/>
    </row>
    <row r="40" spans="1:19" x14ac:dyDescent="0.3">
      <c r="A40" s="24"/>
      <c r="B40" s="1"/>
      <c r="C40" s="140"/>
      <c r="D40" s="141"/>
      <c r="E40" s="141"/>
      <c r="F40" s="141"/>
      <c r="G40" s="142"/>
      <c r="H40" s="14"/>
      <c r="I40" s="121">
        <v>0</v>
      </c>
      <c r="J40" s="129" t="s">
        <v>63</v>
      </c>
      <c r="K40" s="129"/>
      <c r="L40" s="129"/>
      <c r="M40" s="123"/>
      <c r="N40" s="130"/>
      <c r="O40" s="114"/>
      <c r="P40" s="114"/>
      <c r="Q40" s="125">
        <f>IF(I40&lt;=125000,I40,125000)</f>
        <v>0</v>
      </c>
      <c r="R40" s="39"/>
      <c r="S40" s="47"/>
    </row>
    <row r="41" spans="1:19" ht="6.75" customHeight="1" x14ac:dyDescent="0.3">
      <c r="A41" s="24"/>
      <c r="B41" s="1"/>
      <c r="C41" s="17"/>
      <c r="D41" s="17"/>
      <c r="E41" s="16"/>
      <c r="F41" s="16"/>
      <c r="G41" s="16"/>
      <c r="H41" s="14"/>
      <c r="I41" s="126"/>
      <c r="J41" s="127"/>
      <c r="K41" s="127"/>
      <c r="L41" s="127"/>
      <c r="M41" s="123"/>
      <c r="N41" s="114"/>
      <c r="O41" s="114"/>
      <c r="P41" s="114"/>
      <c r="Q41" s="128"/>
      <c r="R41" s="39"/>
      <c r="S41" s="39"/>
    </row>
    <row r="42" spans="1:19" ht="13.5" customHeight="1" x14ac:dyDescent="0.3">
      <c r="A42" s="24"/>
      <c r="B42" s="1"/>
      <c r="C42" s="17"/>
      <c r="D42" s="17"/>
      <c r="E42" s="16"/>
      <c r="F42" s="16"/>
      <c r="G42" s="16"/>
      <c r="H42" s="14"/>
      <c r="I42" s="121">
        <v>0</v>
      </c>
      <c r="J42" s="129" t="s">
        <v>64</v>
      </c>
      <c r="K42" s="129"/>
      <c r="L42" s="129"/>
      <c r="M42" s="123"/>
      <c r="N42" s="130"/>
      <c r="O42" s="114"/>
      <c r="P42" s="114"/>
      <c r="Q42" s="125">
        <f>IF(I42&lt;=250000,I42,250000)</f>
        <v>0</v>
      </c>
      <c r="R42" s="39"/>
      <c r="S42" s="47"/>
    </row>
    <row r="43" spans="1:19" ht="10.5" customHeight="1" x14ac:dyDescent="0.3">
      <c r="A43" s="24"/>
      <c r="B43" s="1"/>
      <c r="C43" s="17"/>
      <c r="D43" s="17"/>
      <c r="E43" s="16"/>
      <c r="F43" s="16"/>
      <c r="G43" s="16"/>
      <c r="H43" s="14"/>
      <c r="I43" s="126"/>
      <c r="J43" s="127"/>
      <c r="K43" s="127"/>
      <c r="L43" s="127"/>
      <c r="M43" s="123"/>
      <c r="N43" s="114"/>
      <c r="O43" s="114"/>
      <c r="P43" s="114"/>
      <c r="Q43" s="128"/>
      <c r="R43" s="39"/>
      <c r="S43" s="39"/>
    </row>
    <row r="44" spans="1:19" x14ac:dyDescent="0.3">
      <c r="A44" s="24"/>
      <c r="B44" s="1"/>
      <c r="C44" s="140"/>
      <c r="D44" s="141"/>
      <c r="E44" s="141"/>
      <c r="F44" s="141"/>
      <c r="G44" s="142"/>
      <c r="H44" s="14"/>
      <c r="I44" s="121">
        <v>0</v>
      </c>
      <c r="J44" s="122" t="s">
        <v>65</v>
      </c>
      <c r="K44" s="122"/>
      <c r="L44" s="122"/>
      <c r="M44" s="123"/>
      <c r="N44" s="131"/>
      <c r="O44" s="114"/>
      <c r="P44" s="114"/>
      <c r="Q44" s="125">
        <f>IF(I44&lt;=125000,I44,125000)</f>
        <v>0</v>
      </c>
      <c r="R44" s="39"/>
      <c r="S44" s="26"/>
    </row>
    <row r="45" spans="1:19" ht="6.75" customHeight="1" x14ac:dyDescent="0.3">
      <c r="A45" s="24"/>
      <c r="B45" s="1"/>
      <c r="C45" s="17"/>
      <c r="D45" s="17"/>
      <c r="E45" s="16"/>
      <c r="F45" s="16"/>
      <c r="G45" s="16"/>
      <c r="H45" s="14"/>
      <c r="I45" s="126"/>
      <c r="J45" s="127"/>
      <c r="K45" s="127"/>
      <c r="L45" s="127"/>
      <c r="M45" s="123"/>
      <c r="N45" s="114"/>
      <c r="O45" s="114"/>
      <c r="P45" s="114"/>
      <c r="Q45" s="128"/>
      <c r="R45" s="39"/>
      <c r="S45" s="39"/>
    </row>
    <row r="46" spans="1:19" ht="13.5" customHeight="1" x14ac:dyDescent="0.3">
      <c r="A46" s="24"/>
      <c r="B46" s="1"/>
      <c r="C46" s="15"/>
      <c r="D46" s="15"/>
      <c r="E46" s="1"/>
      <c r="F46" s="1"/>
      <c r="G46" s="1"/>
      <c r="H46" s="14"/>
      <c r="I46" s="121">
        <v>0</v>
      </c>
      <c r="J46" s="129" t="s">
        <v>67</v>
      </c>
      <c r="K46" s="129"/>
      <c r="L46" s="129"/>
      <c r="M46" s="123"/>
      <c r="N46" s="130"/>
      <c r="O46" s="114"/>
      <c r="P46" s="114"/>
      <c r="Q46" s="125">
        <f>IF(I46&lt;=250000,I46,250000)</f>
        <v>0</v>
      </c>
      <c r="R46" s="39"/>
      <c r="S46" s="47"/>
    </row>
    <row r="47" spans="1:19" x14ac:dyDescent="0.3">
      <c r="A47" s="24"/>
      <c r="B47" s="1"/>
      <c r="C47" s="1"/>
      <c r="D47" s="1"/>
      <c r="E47" s="1"/>
      <c r="F47" s="1"/>
      <c r="G47" s="1"/>
      <c r="H47" s="14"/>
      <c r="I47" s="1"/>
      <c r="J47" s="24"/>
      <c r="K47" s="24"/>
      <c r="L47" s="24"/>
      <c r="M47" s="24"/>
      <c r="N47" s="24"/>
      <c r="O47" s="24"/>
      <c r="P47" s="24"/>
      <c r="Q47" s="31"/>
      <c r="R47" s="39"/>
      <c r="S47" s="39"/>
    </row>
    <row r="48" spans="1:19" x14ac:dyDescent="0.3">
      <c r="A48" s="24"/>
      <c r="B48" s="1"/>
      <c r="C48" s="1"/>
      <c r="D48" s="1"/>
      <c r="E48" s="1"/>
      <c r="F48" s="1"/>
      <c r="G48" s="1"/>
      <c r="H48" s="14"/>
      <c r="I48" s="1"/>
      <c r="J48" s="1"/>
      <c r="K48" s="1"/>
      <c r="L48" s="1"/>
      <c r="M48" s="24"/>
      <c r="N48" s="24"/>
      <c r="O48" s="24"/>
      <c r="P48" s="24"/>
      <c r="Q48" s="49">
        <f>SUM(Q38:Q46)</f>
        <v>0</v>
      </c>
      <c r="R48" s="133" t="s">
        <v>72</v>
      </c>
      <c r="S48" s="39"/>
    </row>
    <row r="49" spans="1:19" s="13" customFormat="1" ht="18" x14ac:dyDescent="0.35">
      <c r="A49" s="43"/>
      <c r="B49" s="43" t="s">
        <v>5</v>
      </c>
      <c r="C49" s="43" t="s">
        <v>29</v>
      </c>
      <c r="D49" s="43"/>
      <c r="E49" s="43"/>
      <c r="F49" s="43"/>
      <c r="G49" s="43"/>
      <c r="H49" s="43"/>
      <c r="I49" s="43"/>
      <c r="J49" s="43"/>
      <c r="K49" s="43"/>
      <c r="L49" s="43"/>
      <c r="M49" s="43"/>
      <c r="N49" s="43"/>
      <c r="O49" s="43"/>
      <c r="P49" s="43"/>
      <c r="Q49" s="43"/>
      <c r="R49" s="43"/>
      <c r="S49" s="43"/>
    </row>
    <row r="50" spans="1:19" ht="31.5" customHeight="1" x14ac:dyDescent="0.3">
      <c r="A50" s="24"/>
      <c r="B50" s="24"/>
      <c r="C50" s="48" t="s">
        <v>6</v>
      </c>
      <c r="D50" s="48"/>
      <c r="E50" s="48"/>
      <c r="F50" s="48"/>
      <c r="G50" s="48"/>
      <c r="H50" s="48"/>
      <c r="I50" s="61" t="s">
        <v>7</v>
      </c>
      <c r="J50" s="24"/>
      <c r="K50" s="51" t="s">
        <v>8</v>
      </c>
      <c r="L50" s="51"/>
      <c r="M50" s="24"/>
      <c r="N50" s="50"/>
      <c r="O50" s="50"/>
      <c r="P50" s="50"/>
      <c r="Q50" s="50"/>
      <c r="R50" s="51"/>
      <c r="S50" s="50"/>
    </row>
    <row r="51" spans="1:19" x14ac:dyDescent="0.3">
      <c r="A51" s="24"/>
      <c r="B51" s="1"/>
      <c r="C51" s="143"/>
      <c r="D51" s="144"/>
      <c r="E51" s="144"/>
      <c r="F51" s="144"/>
      <c r="G51" s="145"/>
      <c r="H51" s="14"/>
      <c r="I51" s="19">
        <v>0</v>
      </c>
      <c r="J51" s="1"/>
      <c r="K51" s="146">
        <v>0</v>
      </c>
      <c r="L51" s="147"/>
      <c r="M51" s="40"/>
      <c r="N51" s="134">
        <v>2.5</v>
      </c>
      <c r="O51" s="39" t="s">
        <v>21</v>
      </c>
      <c r="P51" s="39"/>
      <c r="Q51" s="44">
        <f>SUM(I51*K51)*N51</f>
        <v>0</v>
      </c>
      <c r="R51" s="24"/>
      <c r="S51" s="52"/>
    </row>
    <row r="52" spans="1:19" ht="10.5" customHeight="1" x14ac:dyDescent="0.3">
      <c r="A52" s="24"/>
      <c r="B52" s="1"/>
      <c r="C52" s="18"/>
      <c r="D52" s="18"/>
      <c r="E52" s="18"/>
      <c r="F52" s="18"/>
      <c r="G52" s="18"/>
      <c r="H52" s="14"/>
      <c r="I52" s="14"/>
      <c r="J52" s="14"/>
      <c r="K52" s="14"/>
      <c r="L52" s="14"/>
      <c r="M52" s="24"/>
      <c r="N52" s="51"/>
      <c r="O52" s="39"/>
      <c r="P52" s="39"/>
      <c r="Q52" s="50"/>
      <c r="R52" s="51"/>
      <c r="S52" s="50"/>
    </row>
    <row r="53" spans="1:19" ht="14.25" customHeight="1" x14ac:dyDescent="0.3">
      <c r="A53" s="24"/>
      <c r="B53" s="1"/>
      <c r="C53" s="20">
        <v>0</v>
      </c>
      <c r="D53" s="68" t="s">
        <v>49</v>
      </c>
      <c r="E53" s="1"/>
      <c r="F53" s="62"/>
      <c r="G53" s="46"/>
      <c r="H53" s="55" t="s">
        <v>31</v>
      </c>
      <c r="I53" s="58">
        <v>0.2</v>
      </c>
      <c r="J53" s="51" t="s">
        <v>32</v>
      </c>
      <c r="K53" s="58">
        <v>1</v>
      </c>
      <c r="L53" s="50" t="s">
        <v>33</v>
      </c>
      <c r="M53" s="40"/>
      <c r="N53" s="135">
        <v>30</v>
      </c>
      <c r="O53" s="39" t="s">
        <v>23</v>
      </c>
      <c r="P53" s="39"/>
      <c r="Q53" s="44">
        <f>SUM(C53*(I53+K53)*N53)</f>
        <v>0</v>
      </c>
      <c r="R53" s="51"/>
      <c r="S53" s="52"/>
    </row>
    <row r="54" spans="1:19" ht="13.5" customHeight="1" x14ac:dyDescent="0.3">
      <c r="A54" s="24"/>
      <c r="B54" s="1"/>
      <c r="C54" s="18"/>
      <c r="D54" s="18"/>
      <c r="E54" s="18"/>
      <c r="F54" s="18"/>
      <c r="G54" s="18"/>
      <c r="H54" s="14"/>
      <c r="I54" s="14"/>
      <c r="J54" s="1"/>
      <c r="K54" s="1"/>
      <c r="L54" s="1"/>
      <c r="M54" s="24"/>
      <c r="N54" s="52"/>
      <c r="O54" s="50"/>
      <c r="P54" s="50"/>
      <c r="Q54" s="24"/>
      <c r="R54" s="51"/>
      <c r="S54" s="24"/>
    </row>
    <row r="55" spans="1:19" ht="31.5" customHeight="1" x14ac:dyDescent="0.3">
      <c r="A55" s="24"/>
      <c r="B55" s="1"/>
      <c r="C55" s="46" t="s">
        <v>6</v>
      </c>
      <c r="D55" s="46"/>
      <c r="E55" s="46"/>
      <c r="F55" s="46"/>
      <c r="G55" s="46"/>
      <c r="H55" s="48"/>
      <c r="I55" s="61" t="s">
        <v>7</v>
      </c>
      <c r="J55" s="24"/>
      <c r="K55" s="51" t="s">
        <v>8</v>
      </c>
      <c r="L55" s="51"/>
      <c r="M55" s="24"/>
      <c r="N55" s="50"/>
      <c r="O55" s="50"/>
      <c r="P55" s="50"/>
      <c r="Q55" s="50"/>
      <c r="R55" s="51"/>
      <c r="S55" s="50"/>
    </row>
    <row r="56" spans="1:19" x14ac:dyDescent="0.3">
      <c r="A56" s="24"/>
      <c r="B56" s="1"/>
      <c r="C56" s="143"/>
      <c r="D56" s="144"/>
      <c r="E56" s="144"/>
      <c r="F56" s="144"/>
      <c r="G56" s="145"/>
      <c r="H56" s="14"/>
      <c r="I56" s="19">
        <v>0</v>
      </c>
      <c r="J56" s="1"/>
      <c r="K56" s="146">
        <v>0</v>
      </c>
      <c r="L56" s="147"/>
      <c r="M56" s="40"/>
      <c r="N56" s="134">
        <v>2.5</v>
      </c>
      <c r="O56" s="24" t="s">
        <v>21</v>
      </c>
      <c r="P56" s="50"/>
      <c r="Q56" s="44">
        <f>SUM(I56*K56)*N56</f>
        <v>0</v>
      </c>
      <c r="R56" s="24"/>
      <c r="S56" s="52"/>
    </row>
    <row r="57" spans="1:19" ht="10.5" customHeight="1" x14ac:dyDescent="0.3">
      <c r="A57" s="24"/>
      <c r="B57" s="1"/>
      <c r="C57" s="18"/>
      <c r="D57" s="18"/>
      <c r="E57" s="18"/>
      <c r="F57" s="18"/>
      <c r="G57" s="18"/>
      <c r="H57" s="14"/>
      <c r="I57" s="14"/>
      <c r="J57" s="14"/>
      <c r="K57" s="14"/>
      <c r="L57" s="14"/>
      <c r="M57" s="24"/>
      <c r="N57" s="51"/>
      <c r="O57" s="50"/>
      <c r="P57" s="50"/>
      <c r="Q57" s="50"/>
      <c r="R57" s="51"/>
      <c r="S57" s="50"/>
    </row>
    <row r="58" spans="1:19" ht="14.25" customHeight="1" x14ac:dyDescent="0.3">
      <c r="A58" s="24"/>
      <c r="B58" s="1"/>
      <c r="C58" s="20">
        <v>0</v>
      </c>
      <c r="D58" s="68" t="s">
        <v>49</v>
      </c>
      <c r="E58" s="62"/>
      <c r="F58" s="62"/>
      <c r="G58" s="46"/>
      <c r="H58" s="55" t="s">
        <v>31</v>
      </c>
      <c r="I58" s="58">
        <v>0.2</v>
      </c>
      <c r="J58" s="51" t="s">
        <v>32</v>
      </c>
      <c r="K58" s="58">
        <v>1</v>
      </c>
      <c r="L58" s="50" t="s">
        <v>33</v>
      </c>
      <c r="M58" s="40"/>
      <c r="N58" s="135">
        <v>30</v>
      </c>
      <c r="O58" s="24" t="s">
        <v>23</v>
      </c>
      <c r="P58" s="50"/>
      <c r="Q58" s="44">
        <f>SUM(C58*(I58+K58)*N58)</f>
        <v>0</v>
      </c>
      <c r="R58" s="51"/>
      <c r="S58" s="52"/>
    </row>
    <row r="59" spans="1:19" ht="13.5" customHeight="1" x14ac:dyDescent="0.3">
      <c r="A59" s="24"/>
      <c r="B59" s="1"/>
      <c r="C59" s="18"/>
      <c r="D59" s="18"/>
      <c r="E59" s="18"/>
      <c r="F59" s="18"/>
      <c r="G59" s="18"/>
      <c r="H59" s="14"/>
      <c r="I59" s="14"/>
      <c r="J59" s="1"/>
      <c r="K59" s="1"/>
      <c r="L59" s="1"/>
      <c r="M59" s="24"/>
      <c r="N59" s="52"/>
      <c r="O59" s="50"/>
      <c r="P59" s="50"/>
      <c r="Q59" s="24"/>
      <c r="R59" s="51"/>
      <c r="S59" s="24"/>
    </row>
    <row r="60" spans="1:19" ht="31.5" customHeight="1" x14ac:dyDescent="0.3">
      <c r="A60" s="24"/>
      <c r="B60" s="1"/>
      <c r="C60" s="46" t="s">
        <v>6</v>
      </c>
      <c r="D60" s="46"/>
      <c r="E60" s="46"/>
      <c r="F60" s="46"/>
      <c r="G60" s="46"/>
      <c r="H60" s="48"/>
      <c r="I60" s="61" t="s">
        <v>7</v>
      </c>
      <c r="J60" s="24"/>
      <c r="K60" s="51" t="s">
        <v>8</v>
      </c>
      <c r="L60" s="51"/>
      <c r="M60" s="24"/>
      <c r="N60" s="50"/>
      <c r="O60" s="50"/>
      <c r="P60" s="50"/>
      <c r="Q60" s="50"/>
      <c r="R60" s="51"/>
      <c r="S60" s="50"/>
    </row>
    <row r="61" spans="1:19" x14ac:dyDescent="0.3">
      <c r="A61" s="24"/>
      <c r="B61" s="1"/>
      <c r="C61" s="143"/>
      <c r="D61" s="144"/>
      <c r="E61" s="144"/>
      <c r="F61" s="144"/>
      <c r="G61" s="145"/>
      <c r="H61" s="14"/>
      <c r="I61" s="19">
        <v>0</v>
      </c>
      <c r="J61" s="1"/>
      <c r="K61" s="146">
        <v>0</v>
      </c>
      <c r="L61" s="147"/>
      <c r="M61" s="40"/>
      <c r="N61" s="134">
        <v>2.5</v>
      </c>
      <c r="O61" s="24" t="s">
        <v>21</v>
      </c>
      <c r="P61" s="50"/>
      <c r="Q61" s="44">
        <f>SUM(I61*K61)*N61</f>
        <v>0</v>
      </c>
      <c r="R61" s="24"/>
      <c r="S61" s="52"/>
    </row>
    <row r="62" spans="1:19" ht="10.5" customHeight="1" x14ac:dyDescent="0.3">
      <c r="A62" s="24"/>
      <c r="B62" s="1"/>
      <c r="C62" s="18"/>
      <c r="D62" s="18"/>
      <c r="E62" s="18"/>
      <c r="F62" s="18"/>
      <c r="G62" s="18"/>
      <c r="H62" s="14"/>
      <c r="I62" s="14"/>
      <c r="J62" s="14"/>
      <c r="K62" s="14"/>
      <c r="L62" s="14"/>
      <c r="M62" s="24"/>
      <c r="N62" s="51"/>
      <c r="O62" s="50"/>
      <c r="P62" s="50"/>
      <c r="Q62" s="50"/>
      <c r="R62" s="51"/>
      <c r="S62" s="50"/>
    </row>
    <row r="63" spans="1:19" ht="14.25" customHeight="1" x14ac:dyDescent="0.3">
      <c r="A63" s="24"/>
      <c r="B63" s="1"/>
      <c r="C63" s="20">
        <v>0</v>
      </c>
      <c r="D63" s="68" t="s">
        <v>49</v>
      </c>
      <c r="E63" s="62"/>
      <c r="F63" s="62"/>
      <c r="G63" s="46"/>
      <c r="H63" s="55" t="s">
        <v>31</v>
      </c>
      <c r="I63" s="58">
        <v>0.2</v>
      </c>
      <c r="J63" s="51" t="s">
        <v>32</v>
      </c>
      <c r="K63" s="58">
        <v>1</v>
      </c>
      <c r="L63" s="50" t="s">
        <v>33</v>
      </c>
      <c r="M63" s="40"/>
      <c r="N63" s="135">
        <v>30</v>
      </c>
      <c r="O63" s="24" t="s">
        <v>23</v>
      </c>
      <c r="P63" s="50"/>
      <c r="Q63" s="44">
        <f>SUM(C63*(I63+K63)*N63)</f>
        <v>0</v>
      </c>
      <c r="R63" s="51"/>
      <c r="S63" s="52"/>
    </row>
    <row r="64" spans="1:19" ht="13.5" customHeight="1" x14ac:dyDescent="0.3">
      <c r="A64" s="24"/>
      <c r="B64" s="1"/>
      <c r="C64" s="21"/>
      <c r="D64" s="21"/>
      <c r="E64" s="21"/>
      <c r="F64" s="21"/>
      <c r="G64" s="21"/>
      <c r="H64" s="14"/>
      <c r="I64" s="48"/>
      <c r="J64" s="24"/>
      <c r="K64" s="24"/>
      <c r="L64" s="24"/>
      <c r="M64" s="24"/>
      <c r="N64" s="52"/>
      <c r="O64" s="50"/>
      <c r="P64" s="50"/>
      <c r="Q64" s="24"/>
      <c r="R64" s="51"/>
      <c r="S64" s="24"/>
    </row>
    <row r="65" spans="1:19" ht="12" customHeight="1" x14ac:dyDescent="0.3">
      <c r="A65" s="24"/>
      <c r="B65" s="1"/>
      <c r="C65" s="21"/>
      <c r="D65" s="21"/>
      <c r="E65" s="21"/>
      <c r="F65" s="21"/>
      <c r="G65" s="21"/>
      <c r="H65" s="21"/>
      <c r="I65" s="59"/>
      <c r="J65" s="24"/>
      <c r="K65" s="24"/>
      <c r="L65" s="24"/>
      <c r="M65" s="24"/>
      <c r="N65" s="53" t="s">
        <v>25</v>
      </c>
      <c r="O65" s="50"/>
      <c r="P65" s="53"/>
      <c r="Q65" s="24"/>
      <c r="R65" s="51"/>
      <c r="S65" s="24"/>
    </row>
    <row r="66" spans="1:19" x14ac:dyDescent="0.3">
      <c r="A66" s="24"/>
      <c r="B66" s="1"/>
      <c r="C66" s="5"/>
      <c r="D66" s="5"/>
      <c r="E66" s="5"/>
      <c r="F66" s="5"/>
      <c r="G66" s="5"/>
      <c r="H66" s="5"/>
      <c r="I66" s="23"/>
      <c r="J66" s="40" t="s">
        <v>24</v>
      </c>
      <c r="K66" s="149">
        <f>SUM(K51+K56+K61)</f>
        <v>0</v>
      </c>
      <c r="L66" s="150"/>
      <c r="M66" s="24"/>
      <c r="N66" s="54">
        <v>8.5000000000000006E-2</v>
      </c>
      <c r="O66" s="24"/>
      <c r="P66" s="24"/>
      <c r="Q66" s="44">
        <f>SUM(K66*N66)</f>
        <v>0</v>
      </c>
      <c r="R66" s="51"/>
      <c r="S66" s="24"/>
    </row>
    <row r="67" spans="1:19" ht="9" customHeight="1" x14ac:dyDescent="0.3">
      <c r="A67" s="24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24"/>
      <c r="N67" s="24"/>
      <c r="O67" s="24"/>
      <c r="P67" s="24"/>
      <c r="Q67" s="24"/>
      <c r="R67" s="51"/>
      <c r="S67" s="24"/>
    </row>
    <row r="68" spans="1:19" ht="16.5" customHeight="1" x14ac:dyDescent="0.3">
      <c r="A68" s="24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24"/>
      <c r="N68" s="24"/>
      <c r="O68" s="24"/>
      <c r="P68" s="24"/>
      <c r="Q68" s="49">
        <f>SUM(Q51:Q66)</f>
        <v>0</v>
      </c>
      <c r="R68" s="24" t="s">
        <v>71</v>
      </c>
      <c r="S68" s="24"/>
    </row>
    <row r="69" spans="1:19" s="13" customFormat="1" ht="38.25" customHeight="1" x14ac:dyDescent="0.35">
      <c r="A69" s="43"/>
      <c r="B69" s="43" t="s">
        <v>9</v>
      </c>
      <c r="C69" s="43" t="s">
        <v>10</v>
      </c>
      <c r="D69" s="43"/>
      <c r="E69" s="43"/>
      <c r="F69" s="43"/>
      <c r="G69" s="43"/>
      <c r="H69" s="43"/>
      <c r="I69" s="43"/>
      <c r="J69" s="43"/>
      <c r="K69" s="43"/>
      <c r="L69" s="43"/>
      <c r="M69" s="43"/>
      <c r="N69" s="43"/>
      <c r="O69" s="43"/>
      <c r="P69" s="43"/>
      <c r="Q69" s="43"/>
      <c r="R69" s="43"/>
      <c r="S69" s="43"/>
    </row>
    <row r="70" spans="1:19" ht="19.5" customHeight="1" x14ac:dyDescent="0.3">
      <c r="A70" s="24"/>
      <c r="B70" s="24"/>
      <c r="C70" s="120" t="s">
        <v>62</v>
      </c>
      <c r="D70" s="50"/>
      <c r="E70" s="24"/>
      <c r="F70" s="24"/>
      <c r="G70" s="24"/>
      <c r="H70" s="24"/>
      <c r="I70" s="24"/>
      <c r="J70" s="24"/>
      <c r="K70" s="24"/>
      <c r="L70" s="24"/>
      <c r="M70" s="24"/>
      <c r="N70" s="24"/>
      <c r="O70" s="50"/>
      <c r="P70" s="24"/>
      <c r="Q70" s="24"/>
      <c r="R70" s="24"/>
      <c r="S70" s="24"/>
    </row>
    <row r="71" spans="1:19" x14ac:dyDescent="0.3">
      <c r="A71" s="24"/>
      <c r="B71" s="1"/>
      <c r="C71" s="121">
        <v>0</v>
      </c>
      <c r="D71" s="15"/>
      <c r="E71" s="1"/>
      <c r="F71" s="1"/>
      <c r="G71" s="140"/>
      <c r="H71" s="141"/>
      <c r="I71" s="141"/>
      <c r="J71" s="141"/>
      <c r="K71" s="141"/>
      <c r="L71" s="142"/>
      <c r="M71" s="24"/>
      <c r="N71" s="24"/>
      <c r="O71" s="55"/>
      <c r="P71" s="55"/>
      <c r="Q71" s="132">
        <f>IF(C71&lt;=100000,C71,100000)</f>
        <v>0</v>
      </c>
      <c r="R71" s="39" t="s">
        <v>70</v>
      </c>
      <c r="S71" s="24"/>
    </row>
    <row r="72" spans="1:19" ht="18.600000000000001" customHeight="1" x14ac:dyDescent="0.3">
      <c r="A72" s="24"/>
      <c r="B72" s="1"/>
      <c r="C72" s="1"/>
      <c r="D72" s="15"/>
      <c r="E72" s="1"/>
      <c r="F72" s="1"/>
      <c r="G72" s="15"/>
      <c r="H72" s="1"/>
      <c r="I72" s="1"/>
      <c r="J72" s="1"/>
      <c r="K72" s="1"/>
      <c r="L72" s="1"/>
      <c r="M72" s="24"/>
      <c r="N72" s="24"/>
      <c r="O72" s="39"/>
      <c r="P72" s="39"/>
      <c r="Q72" s="31"/>
      <c r="R72" s="39"/>
      <c r="S72" s="24"/>
    </row>
    <row r="73" spans="1:19" s="13" customFormat="1" ht="22.95" customHeight="1" x14ac:dyDescent="0.35">
      <c r="A73" s="43"/>
      <c r="B73" s="43" t="s">
        <v>11</v>
      </c>
      <c r="C73" s="43" t="s">
        <v>30</v>
      </c>
      <c r="D73" s="43"/>
      <c r="E73" s="43"/>
      <c r="F73" s="43"/>
      <c r="G73" s="43"/>
      <c r="H73" s="43"/>
      <c r="I73" s="43"/>
      <c r="J73" s="43"/>
      <c r="K73" s="43"/>
      <c r="L73" s="43"/>
      <c r="M73" s="43"/>
      <c r="N73" s="43"/>
      <c r="O73" s="43"/>
      <c r="P73" s="43"/>
      <c r="Q73" s="43"/>
      <c r="R73" s="43"/>
      <c r="S73" s="43"/>
    </row>
    <row r="74" spans="1:19" ht="10.95" customHeight="1" x14ac:dyDescent="0.3">
      <c r="A74" s="24"/>
      <c r="B74" s="24"/>
      <c r="C74" s="50"/>
      <c r="D74" s="50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50"/>
      <c r="P74" s="24"/>
      <c r="Q74" s="24"/>
      <c r="R74" s="24"/>
      <c r="S74" s="24"/>
    </row>
    <row r="75" spans="1:19" x14ac:dyDescent="0.3">
      <c r="A75" s="24"/>
      <c r="B75" s="24"/>
      <c r="C75" s="46" t="s">
        <v>12</v>
      </c>
      <c r="D75" s="46"/>
      <c r="E75" s="24"/>
      <c r="F75" s="24"/>
      <c r="G75" s="24"/>
      <c r="H75" s="24"/>
      <c r="I75" s="148">
        <f>SUM(Q34+Q48+Q68+Q71)</f>
        <v>0</v>
      </c>
      <c r="J75" s="148"/>
      <c r="K75" s="24"/>
      <c r="L75" s="60">
        <v>0.1</v>
      </c>
      <c r="M75" s="56" t="s">
        <v>26</v>
      </c>
      <c r="N75" s="24"/>
      <c r="O75" s="50"/>
      <c r="P75" s="24"/>
      <c r="Q75" s="49">
        <f>SUM(I75*L75)</f>
        <v>0</v>
      </c>
      <c r="R75" s="39" t="s">
        <v>70</v>
      </c>
      <c r="S75" s="46"/>
    </row>
    <row r="76" spans="1:19" ht="24" customHeight="1" thickBot="1" x14ac:dyDescent="0.35">
      <c r="A76" s="24"/>
      <c r="B76" s="24"/>
      <c r="C76" s="50"/>
      <c r="D76" s="50"/>
      <c r="E76" s="24"/>
      <c r="F76" s="24"/>
      <c r="G76" s="24"/>
      <c r="H76" s="24"/>
      <c r="I76" s="24"/>
      <c r="J76" s="24"/>
      <c r="K76" s="24"/>
      <c r="L76" s="24"/>
      <c r="M76" s="24"/>
      <c r="N76" s="24"/>
      <c r="O76" s="50"/>
      <c r="P76" s="50"/>
      <c r="Q76" s="50"/>
      <c r="R76" s="50"/>
      <c r="S76" s="50"/>
    </row>
    <row r="77" spans="1:19" s="13" customFormat="1" ht="15" customHeight="1" thickBot="1" x14ac:dyDescent="0.4">
      <c r="A77" s="43"/>
      <c r="B77" s="43" t="s">
        <v>13</v>
      </c>
      <c r="C77" s="43" t="s">
        <v>14</v>
      </c>
      <c r="D77" s="43"/>
      <c r="E77" s="43"/>
      <c r="F77" s="43"/>
      <c r="G77" s="43"/>
      <c r="H77" s="43"/>
      <c r="I77" s="43"/>
      <c r="J77" s="43"/>
      <c r="K77" s="43"/>
      <c r="L77" s="43"/>
      <c r="M77" s="43"/>
      <c r="N77" s="43"/>
      <c r="O77" s="43"/>
      <c r="P77" s="43"/>
      <c r="Q77" s="57">
        <f>SUM(Q34+Q48+Q68+Q71+Q75)</f>
        <v>0</v>
      </c>
      <c r="R77" s="50" t="s">
        <v>69</v>
      </c>
      <c r="S77" s="43"/>
    </row>
    <row r="78" spans="1:19" ht="10.5" customHeight="1" thickBot="1" x14ac:dyDescent="0.35">
      <c r="A78" s="24"/>
      <c r="B78" s="24"/>
      <c r="C78" s="24"/>
      <c r="D78" s="24"/>
      <c r="E78" s="24"/>
      <c r="F78" s="24"/>
      <c r="G78" s="24"/>
      <c r="H78" s="24"/>
      <c r="I78" s="24"/>
      <c r="J78" s="24"/>
      <c r="K78" s="24"/>
      <c r="L78" s="24"/>
      <c r="M78" s="24"/>
      <c r="N78" s="24"/>
      <c r="O78" s="24"/>
      <c r="P78" s="24"/>
      <c r="Q78" s="24"/>
      <c r="R78" s="24"/>
      <c r="S78" s="24"/>
    </row>
    <row r="79" spans="1:19" ht="15" thickBot="1" x14ac:dyDescent="0.35">
      <c r="A79" s="24"/>
      <c r="B79" s="24"/>
      <c r="C79" s="24"/>
      <c r="D79" s="24"/>
      <c r="E79" s="24"/>
      <c r="F79" s="24"/>
      <c r="G79" s="24"/>
      <c r="H79" s="24"/>
      <c r="I79" s="24"/>
      <c r="J79" s="24"/>
      <c r="K79" s="24"/>
      <c r="L79" s="112">
        <v>0.9</v>
      </c>
      <c r="M79" s="39" t="s">
        <v>1</v>
      </c>
      <c r="N79" s="24"/>
      <c r="O79" s="24"/>
      <c r="P79" s="24"/>
      <c r="Q79" s="57">
        <f>SUM(Q77*L79)</f>
        <v>0</v>
      </c>
      <c r="R79" s="39" t="s">
        <v>68</v>
      </c>
      <c r="S79" s="24"/>
    </row>
    <row r="80" spans="1:19" ht="27" customHeight="1" x14ac:dyDescent="0.3">
      <c r="A80" s="24"/>
      <c r="B80" s="24"/>
      <c r="C80" s="24"/>
      <c r="D80" s="24"/>
      <c r="E80" s="24"/>
      <c r="F80" s="24"/>
      <c r="G80" s="2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</row>
  </sheetData>
  <sheetProtection algorithmName="SHA-512" hashValue="AQJJWK8JAwnQcSXrRtxYXnef8S9ByvS7W7dvhClGoJH/0NfEw15xtvg2cS3WnjVyLR+fpgIPz2yOmmJZ0xBbGQ==" saltValue="BcGn8NODagB4l3JMYRBMKA==" spinCount="100000" sheet="1" objects="1" scenarios="1"/>
  <mergeCells count="17">
    <mergeCell ref="I75:J75"/>
    <mergeCell ref="G71:L71"/>
    <mergeCell ref="K66:L66"/>
    <mergeCell ref="C40:G40"/>
    <mergeCell ref="C44:G44"/>
    <mergeCell ref="C51:G51"/>
    <mergeCell ref="C38:G38"/>
    <mergeCell ref="C61:G61"/>
    <mergeCell ref="K51:L51"/>
    <mergeCell ref="C56:G56"/>
    <mergeCell ref="K56:L56"/>
    <mergeCell ref="K61:L61"/>
    <mergeCell ref="E2:H2"/>
    <mergeCell ref="O2:R2"/>
    <mergeCell ref="C13:E13"/>
    <mergeCell ref="C14:E14"/>
    <mergeCell ref="C15:E15"/>
  </mergeCells>
  <conditionalFormatting sqref="G16">
    <cfRule type="cellIs" dxfId="7" priority="7" operator="lessThan">
      <formula>1</formula>
    </cfRule>
    <cfRule type="cellIs" dxfId="6" priority="8" operator="greaterThan">
      <formula>1</formula>
    </cfRule>
  </conditionalFormatting>
  <conditionalFormatting sqref="G21">
    <cfRule type="cellIs" dxfId="5" priority="5" operator="lessThan">
      <formula>1</formula>
    </cfRule>
    <cfRule type="cellIs" dxfId="4" priority="6" operator="greaterThan">
      <formula>1</formula>
    </cfRule>
  </conditionalFormatting>
  <conditionalFormatting sqref="G26">
    <cfRule type="cellIs" dxfId="3" priority="3" operator="lessThan">
      <formula>1</formula>
    </cfRule>
    <cfRule type="cellIs" dxfId="2" priority="4" operator="greaterThan">
      <formula>1</formula>
    </cfRule>
  </conditionalFormatting>
  <conditionalFormatting sqref="G31">
    <cfRule type="cellIs" dxfId="1" priority="1" operator="lessThan">
      <formula>1</formula>
    </cfRule>
    <cfRule type="cellIs" dxfId="0" priority="2" operator="greaterThan">
      <formula>1</formula>
    </cfRule>
  </conditionalFormatting>
  <pageMargins left="1.1023622047244095" right="0.51181102362204722" top="1.1811023622047245" bottom="0.59055118110236227" header="0.51181102362204722" footer="0.31496062992125984"/>
  <pageSetup paperSize="8" scale="81" fitToWidth="0" orientation="portrait" r:id="rId1"/>
  <headerFooter>
    <oddHeader>&amp;L&amp;"-,Fett"&amp;14BERECHNUNG ZUSCHUSS IM SOFORTPROGRAMM INNENSTADT 2021&amp;R&amp;G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Sofortprogramm Innenstadt</vt:lpstr>
      <vt:lpstr>'Sofortprogramm Innenstadt'!Druckbereich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Lennertz</dc:creator>
  <cp:lastModifiedBy>Goer, Thorben (MHKBG)</cp:lastModifiedBy>
  <cp:lastPrinted>2020-12-04T09:03:51Z</cp:lastPrinted>
  <dcterms:created xsi:type="dcterms:W3CDTF">2020-05-05T18:26:31Z</dcterms:created>
  <dcterms:modified xsi:type="dcterms:W3CDTF">2020-12-09T12:24:42Z</dcterms:modified>
</cp:coreProperties>
</file>